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2.xml" ContentType="application/vnd.openxmlformats-officedocument.drawing+xml"/>
  <Override PartName="/xl/tables/table2.xml" ContentType="application/vnd.openxmlformats-officedocument.spreadsheetml.table+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drawings/drawing3.xml" ContentType="application/vnd.openxmlformats-officedocument.drawing+xml"/>
  <Override PartName="/xl/tables/table3.xml" ContentType="application/vnd.openxmlformats-officedocument.spreadsheetml.table+xml"/>
  <Override PartName="/xl/charts/chart15.xml" ContentType="application/vnd.openxmlformats-officedocument.drawingml.chart+xml"/>
  <Override PartName="/xl/charts/chart16.xml" ContentType="application/vnd.openxmlformats-officedocument.drawingml.chart+xml"/>
  <Override PartName="/xl/tables/table4.xml" ContentType="application/vnd.openxmlformats-officedocument.spreadsheetml.table+xml"/>
  <Override PartName="/xl/comments2.xml" ContentType="application/vnd.openxmlformats-officedocument.spreadsheetml.comments+xml"/>
  <Override PartName="/xl/drawings/drawing4.xml" ContentType="application/vnd.openxmlformats-officedocument.drawing+xml"/>
  <Override PartName="/xl/tables/table5.xml" ContentType="application/vnd.openxmlformats-officedocument.spreadsheetml.table+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drawings/drawing5.xml" ContentType="application/vnd.openxmlformats-officedocument.drawing+xml"/>
  <Override PartName="/xl/tables/table6.xml" ContentType="application/vnd.openxmlformats-officedocument.spreadsheetml.table+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drawings/drawing6.xml" ContentType="application/vnd.openxmlformats-officedocument.drawing+xml"/>
  <Override PartName="/xl/tables/table7.xml" ContentType="application/vnd.openxmlformats-officedocument.spreadsheetml.table+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drawings/drawing7.xml" ContentType="application/vnd.openxmlformats-officedocument.drawing+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tables/table8.xml" ContentType="application/vnd.openxmlformats-officedocument.spreadsheetml.table+xml"/>
  <Override PartName="/xl/drawings/drawing8.xml" ContentType="application/vnd.openxmlformats-officedocument.drawing+xml"/>
  <Override PartName="/xl/charts/chart2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3975" yWindow="0" windowWidth="26220" windowHeight="15000" tabRatio="793"/>
  </bookViews>
  <sheets>
    <sheet name="FY 2015-2016" sheetId="4" r:id="rId1"/>
    <sheet name="Tier 1 Funding" sheetId="39" r:id="rId2"/>
    <sheet name="Tier 2 Funding" sheetId="34" r:id="rId3"/>
    <sheet name="Program Score Card" sheetId="13" r:id="rId4"/>
    <sheet name="Performance Monitoring Measures" sheetId="30" r:id="rId5"/>
    <sheet name="Recidivism Rate" sheetId="31" r:id="rId6"/>
    <sheet name="Project Data" sheetId="15" r:id="rId7"/>
    <sheet name="TH Program Comparison" sheetId="17" r:id="rId8"/>
    <sheet name="PSH Program Comparison" sheetId="18" r:id="rId9"/>
    <sheet name="RRH Program Comparison" sheetId="20" r:id="rId10"/>
    <sheet name="CoC Program Comparison" sheetId="21" r:id="rId11"/>
    <sheet name="HUD Recaptured Funds" sheetId="12" r:id="rId12"/>
    <sheet name="Score Card Narrative" sheetId="26" r:id="rId13"/>
    <sheet name="Program Score Card Info. Only" sheetId="25" r:id="rId14"/>
    <sheet name="Total Score" sheetId="35" r:id="rId15"/>
  </sheets>
  <definedNames>
    <definedName name="AgencyNames1314">#REF!</definedName>
    <definedName name="AgencyNames1415">'FY 2015-2016'!$A$3:$A$38</definedName>
    <definedName name="AgencyNames1516">#REF!</definedName>
    <definedName name="AgencyNames1617">#REF!</definedName>
    <definedName name="AgencyNames1718">#REF!</definedName>
    <definedName name="_xlnm.Print_Area" localSheetId="3">'Program Score Card'!$A$1:$H$89</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L3" i="15" l="1"/>
  <c r="L4" i="15"/>
  <c r="L5" i="15"/>
  <c r="L6" i="15"/>
  <c r="L7" i="15"/>
  <c r="L8" i="15"/>
  <c r="L9" i="15"/>
  <c r="L10" i="15"/>
  <c r="L11" i="15"/>
  <c r="L12" i="15"/>
  <c r="L13" i="15"/>
  <c r="L14" i="15"/>
  <c r="L15" i="15"/>
  <c r="L16" i="15"/>
  <c r="L17" i="15"/>
  <c r="L18" i="15"/>
  <c r="L19" i="15"/>
  <c r="L20" i="15"/>
  <c r="L21" i="15"/>
  <c r="L22" i="15"/>
  <c r="L23" i="15"/>
  <c r="L24" i="15"/>
  <c r="L25" i="15"/>
  <c r="L26" i="15"/>
  <c r="L27" i="15"/>
  <c r="L28" i="15"/>
  <c r="L29" i="15"/>
  <c r="L30" i="15"/>
  <c r="L31" i="15"/>
  <c r="L32" i="15"/>
  <c r="L33" i="15"/>
  <c r="L34" i="15"/>
  <c r="L35" i="15"/>
  <c r="L36" i="15"/>
  <c r="L37" i="15"/>
  <c r="J4" i="15"/>
  <c r="J5" i="15"/>
  <c r="J6" i="15"/>
  <c r="J7" i="15"/>
  <c r="J8" i="15"/>
  <c r="J9" i="15"/>
  <c r="J10" i="15"/>
  <c r="J11" i="15"/>
  <c r="J12" i="15"/>
  <c r="J13" i="15"/>
  <c r="J14" i="15"/>
  <c r="J15" i="15"/>
  <c r="J16" i="15"/>
  <c r="J17" i="15"/>
  <c r="J18" i="15"/>
  <c r="J19" i="15"/>
  <c r="J20" i="15"/>
  <c r="J21" i="15"/>
  <c r="J22" i="15"/>
  <c r="J23" i="15"/>
  <c r="J24" i="15"/>
  <c r="J25" i="15"/>
  <c r="J26" i="15"/>
  <c r="J27" i="15"/>
  <c r="J28" i="15"/>
  <c r="J29" i="15"/>
  <c r="J30" i="15"/>
  <c r="J31" i="15"/>
  <c r="J32" i="15"/>
  <c r="J33" i="15"/>
  <c r="J34" i="15"/>
  <c r="J35" i="15"/>
  <c r="J36" i="15"/>
  <c r="J37" i="15"/>
  <c r="J2" i="15"/>
  <c r="B3" i="15"/>
  <c r="B4" i="15"/>
  <c r="B5" i="15"/>
  <c r="B6" i="15"/>
  <c r="B7" i="15"/>
  <c r="B8" i="15"/>
  <c r="B9" i="15"/>
  <c r="B10" i="15"/>
  <c r="B11" i="15"/>
  <c r="B12" i="15"/>
  <c r="B13" i="15"/>
  <c r="B14" i="15"/>
  <c r="B15" i="15"/>
  <c r="B16" i="15"/>
  <c r="B17" i="15"/>
  <c r="B18" i="15"/>
  <c r="B19" i="15"/>
  <c r="B20" i="15"/>
  <c r="B21" i="15"/>
  <c r="B22" i="15"/>
  <c r="B23" i="15"/>
  <c r="B24" i="15"/>
  <c r="B25" i="15"/>
  <c r="B26" i="15"/>
  <c r="B27" i="15"/>
  <c r="B28" i="15"/>
  <c r="B29" i="15"/>
  <c r="B30" i="15"/>
  <c r="B31" i="15"/>
  <c r="B32" i="15"/>
  <c r="B33" i="15"/>
  <c r="B34" i="15"/>
  <c r="B35" i="15"/>
  <c r="B36" i="15"/>
  <c r="B12" i="31"/>
  <c r="J4" i="31"/>
  <c r="J5" i="31"/>
  <c r="J6" i="31"/>
  <c r="J7" i="31"/>
  <c r="J8" i="31"/>
  <c r="J9" i="31"/>
  <c r="J10" i="31"/>
  <c r="J11" i="31"/>
  <c r="J12" i="31"/>
  <c r="J13" i="31"/>
  <c r="J14" i="31"/>
  <c r="J15" i="31"/>
  <c r="J16" i="31"/>
  <c r="J17" i="31"/>
  <c r="J18" i="31"/>
  <c r="J19" i="31"/>
  <c r="J20" i="31"/>
  <c r="J21" i="31"/>
  <c r="J22" i="31"/>
  <c r="J23" i="31"/>
  <c r="J24" i="31"/>
  <c r="J25" i="31"/>
  <c r="J26" i="31"/>
  <c r="J27" i="31"/>
  <c r="J28" i="31"/>
  <c r="J29" i="31"/>
  <c r="J30" i="31"/>
  <c r="J31" i="31"/>
  <c r="J32" i="31"/>
  <c r="J33" i="31"/>
  <c r="J34" i="31"/>
  <c r="J35" i="31"/>
  <c r="J36" i="31"/>
  <c r="J2" i="31"/>
  <c r="I4" i="31"/>
  <c r="I5" i="31"/>
  <c r="I6" i="31"/>
  <c r="I7" i="31"/>
  <c r="I8" i="31"/>
  <c r="I9" i="31"/>
  <c r="I10" i="31"/>
  <c r="I11" i="31"/>
  <c r="I12" i="31"/>
  <c r="I13" i="31"/>
  <c r="I14" i="31"/>
  <c r="I15" i="31"/>
  <c r="I16" i="31"/>
  <c r="I17" i="31"/>
  <c r="I18" i="31"/>
  <c r="I19" i="31"/>
  <c r="I20" i="31"/>
  <c r="I21" i="31"/>
  <c r="I22" i="31"/>
  <c r="I23" i="31"/>
  <c r="I24" i="31"/>
  <c r="I25" i="31"/>
  <c r="I26" i="31"/>
  <c r="I27" i="31"/>
  <c r="I28" i="31"/>
  <c r="I29" i="31"/>
  <c r="I30" i="31"/>
  <c r="I31" i="31"/>
  <c r="I32" i="31"/>
  <c r="I33" i="31"/>
  <c r="I34" i="31"/>
  <c r="I35" i="31"/>
  <c r="I36" i="31"/>
  <c r="I37" i="31"/>
  <c r="I2" i="31"/>
  <c r="H4" i="31"/>
  <c r="H5" i="31"/>
  <c r="H6" i="31"/>
  <c r="H7" i="31"/>
  <c r="H8" i="31"/>
  <c r="H9" i="31"/>
  <c r="H10" i="31"/>
  <c r="H11" i="31"/>
  <c r="H12" i="31"/>
  <c r="H13" i="31"/>
  <c r="H14" i="31"/>
  <c r="H15" i="31"/>
  <c r="H16" i="31"/>
  <c r="H17" i="31"/>
  <c r="H18" i="31"/>
  <c r="H19" i="31"/>
  <c r="H20" i="31"/>
  <c r="H21" i="31"/>
  <c r="H22" i="31"/>
  <c r="H23" i="31"/>
  <c r="H24" i="31"/>
  <c r="H25" i="31"/>
  <c r="H26" i="31"/>
  <c r="H27" i="31"/>
  <c r="H28" i="31"/>
  <c r="H29" i="31"/>
  <c r="H30" i="31"/>
  <c r="H31" i="31"/>
  <c r="H32" i="31"/>
  <c r="H33" i="31"/>
  <c r="H34" i="31"/>
  <c r="H35" i="31"/>
  <c r="H36" i="31"/>
  <c r="H37" i="31"/>
  <c r="H2" i="31"/>
  <c r="C25" i="39"/>
  <c r="C26" i="39"/>
  <c r="C27" i="39"/>
  <c r="C28" i="39"/>
  <c r="C29" i="39"/>
  <c r="C30" i="39"/>
  <c r="C31" i="39"/>
  <c r="C3" i="39"/>
  <c r="C4" i="39"/>
  <c r="C5" i="39"/>
  <c r="C6" i="39"/>
  <c r="C7" i="39"/>
  <c r="Q4" i="4"/>
  <c r="Q5" i="4"/>
  <c r="Q6" i="4"/>
  <c r="Q7" i="4"/>
  <c r="Q8" i="4"/>
  <c r="Q9" i="4"/>
  <c r="Q10" i="4"/>
  <c r="Q11" i="4"/>
  <c r="Q12" i="4"/>
  <c r="Q13" i="4"/>
  <c r="Q14" i="4"/>
  <c r="Q15" i="4"/>
  <c r="Q16" i="4"/>
  <c r="Q17" i="4"/>
  <c r="Q18" i="4"/>
  <c r="Q19" i="4"/>
  <c r="Q20" i="4"/>
  <c r="Q21" i="4"/>
  <c r="Q22" i="4"/>
  <c r="Q23" i="4"/>
  <c r="Q24" i="4"/>
  <c r="Q25" i="4"/>
  <c r="Q26" i="4"/>
  <c r="Q27" i="4"/>
  <c r="Q28" i="4"/>
  <c r="Q29" i="4"/>
  <c r="Q30" i="4"/>
  <c r="Q31" i="4"/>
  <c r="Q32" i="4"/>
  <c r="Q33" i="4"/>
  <c r="Q34" i="4"/>
  <c r="Q35" i="4"/>
  <c r="Q36" i="4"/>
  <c r="Q37" i="4"/>
  <c r="Q38" i="4"/>
  <c r="L3" i="39"/>
  <c r="L4" i="39"/>
  <c r="L5" i="39"/>
  <c r="L6" i="39" s="1"/>
  <c r="L7" i="39" s="1"/>
  <c r="L8" i="39" s="1"/>
  <c r="L9" i="39" s="1"/>
  <c r="L10" i="39" s="1"/>
  <c r="L11" i="39" s="1"/>
  <c r="L12" i="39" s="1"/>
  <c r="L13" i="39" s="1"/>
  <c r="L14" i="39" s="1"/>
  <c r="L15" i="39" s="1"/>
  <c r="L16" i="39" s="1"/>
  <c r="L17" i="39" s="1"/>
  <c r="L18" i="39" s="1"/>
  <c r="L19" i="39" s="1"/>
  <c r="L20" i="39" s="1"/>
  <c r="L21" i="39" s="1"/>
  <c r="L22" i="39" s="1"/>
  <c r="L23" i="39" s="1"/>
  <c r="L24" i="39" s="1"/>
  <c r="L25" i="39" s="1"/>
  <c r="L26" i="39" s="1"/>
  <c r="L27" i="39" s="1"/>
  <c r="L28" i="39" s="1"/>
  <c r="L29" i="39" s="1"/>
  <c r="L30" i="39" s="1"/>
  <c r="L31" i="39" s="1"/>
  <c r="J31" i="39"/>
  <c r="J30" i="39"/>
  <c r="J29" i="39"/>
  <c r="J28" i="39"/>
  <c r="J27" i="39"/>
  <c r="J26" i="39"/>
  <c r="J25" i="39"/>
  <c r="J24" i="39"/>
  <c r="C24" i="39"/>
  <c r="J23" i="39"/>
  <c r="C23" i="39"/>
  <c r="J22" i="39"/>
  <c r="C22" i="39"/>
  <c r="J21" i="39"/>
  <c r="C21" i="39"/>
  <c r="J20" i="39"/>
  <c r="C20" i="39"/>
  <c r="J19" i="39"/>
  <c r="C19" i="39"/>
  <c r="J18" i="39"/>
  <c r="C18" i="39"/>
  <c r="J17" i="39"/>
  <c r="C17" i="39"/>
  <c r="J16" i="39"/>
  <c r="C16" i="39"/>
  <c r="J15" i="39"/>
  <c r="C15" i="39"/>
  <c r="J14" i="39"/>
  <c r="C14" i="39"/>
  <c r="J13" i="39"/>
  <c r="C13" i="39"/>
  <c r="J12" i="39"/>
  <c r="C12" i="39"/>
  <c r="J11" i="39"/>
  <c r="C11" i="39"/>
  <c r="J10" i="39"/>
  <c r="C10" i="39"/>
  <c r="J9" i="39"/>
  <c r="C9" i="39"/>
  <c r="J8" i="39"/>
  <c r="C8" i="39"/>
  <c r="J4" i="39"/>
  <c r="J3" i="39"/>
  <c r="L3" i="34"/>
  <c r="L4" i="34"/>
  <c r="L5" i="34"/>
  <c r="J5" i="34"/>
  <c r="C5" i="34"/>
  <c r="J4" i="34"/>
  <c r="C4" i="34"/>
  <c r="J3" i="34"/>
  <c r="C3" i="34"/>
  <c r="F6" i="20"/>
  <c r="F7" i="20"/>
  <c r="F8" i="20"/>
  <c r="F3" i="17"/>
  <c r="F7" i="17"/>
  <c r="F8" i="17"/>
  <c r="F4" i="18"/>
  <c r="F7" i="18"/>
  <c r="F8" i="18"/>
  <c r="F13" i="18"/>
  <c r="F16" i="18"/>
  <c r="F17" i="18"/>
  <c r="F18" i="18"/>
  <c r="F19" i="18"/>
  <c r="L2" i="15"/>
  <c r="F3" i="18"/>
  <c r="F3" i="20"/>
  <c r="I8" i="20"/>
  <c r="F6" i="18"/>
  <c r="F12" i="18"/>
  <c r="B17" i="25"/>
  <c r="H4" i="20"/>
  <c r="H5" i="20"/>
  <c r="H6" i="20"/>
  <c r="H7" i="20"/>
  <c r="H8" i="20"/>
  <c r="H3" i="20"/>
  <c r="G6" i="20"/>
  <c r="G7" i="20"/>
  <c r="G8" i="20"/>
  <c r="F4" i="20"/>
  <c r="F5" i="20"/>
  <c r="E4" i="20"/>
  <c r="E5" i="20"/>
  <c r="E6" i="20"/>
  <c r="E7" i="20"/>
  <c r="E8" i="20"/>
  <c r="D4" i="20"/>
  <c r="D5" i="20"/>
  <c r="D6" i="20"/>
  <c r="D7" i="20"/>
  <c r="D8" i="20"/>
  <c r="C4" i="20"/>
  <c r="C5" i="20"/>
  <c r="C6" i="20"/>
  <c r="C7" i="20"/>
  <c r="C8" i="20"/>
  <c r="F5" i="18"/>
  <c r="F9" i="18"/>
  <c r="F10" i="18"/>
  <c r="F11" i="18"/>
  <c r="F14" i="18"/>
  <c r="F15" i="18"/>
  <c r="F20" i="18"/>
  <c r="F21" i="18"/>
  <c r="H4" i="17"/>
  <c r="H5" i="17"/>
  <c r="H6" i="17"/>
  <c r="H7" i="17"/>
  <c r="H8" i="17"/>
  <c r="H3" i="17"/>
  <c r="F4" i="17"/>
  <c r="F5" i="17"/>
  <c r="F6" i="17"/>
  <c r="G4" i="17"/>
  <c r="G5" i="17"/>
  <c r="G6" i="17"/>
  <c r="G7" i="17"/>
  <c r="G8" i="17"/>
  <c r="G3" i="17"/>
  <c r="E4" i="17"/>
  <c r="E5" i="17"/>
  <c r="E6" i="17"/>
  <c r="E7" i="17"/>
  <c r="E8" i="17"/>
  <c r="E3" i="17"/>
  <c r="D4" i="17"/>
  <c r="D5" i="17"/>
  <c r="D6" i="17"/>
  <c r="D7" i="17"/>
  <c r="D8" i="17"/>
  <c r="C4" i="17"/>
  <c r="C5" i="17"/>
  <c r="C6" i="17"/>
  <c r="C7" i="17"/>
  <c r="C8" i="17"/>
  <c r="D3" i="17"/>
  <c r="C3" i="17"/>
  <c r="B4" i="17"/>
  <c r="B5" i="17"/>
  <c r="B6" i="17"/>
  <c r="B7" i="17"/>
  <c r="B8" i="17"/>
  <c r="B3" i="17"/>
  <c r="J3" i="15"/>
  <c r="B11" i="25"/>
  <c r="X4" i="4"/>
  <c r="X39" i="4" s="1"/>
  <c r="X5" i="4"/>
  <c r="X6" i="4"/>
  <c r="X7" i="4"/>
  <c r="X8" i="4"/>
  <c r="X9" i="4"/>
  <c r="X3" i="4"/>
  <c r="X10" i="4"/>
  <c r="X11" i="4"/>
  <c r="X12" i="4"/>
  <c r="X13" i="4"/>
  <c r="X14" i="4"/>
  <c r="X15" i="4"/>
  <c r="X16" i="4"/>
  <c r="X17" i="4"/>
  <c r="X18" i="4"/>
  <c r="X19" i="4"/>
  <c r="X20" i="4"/>
  <c r="X21" i="4"/>
  <c r="X22" i="4"/>
  <c r="X23" i="4"/>
  <c r="X24" i="4"/>
  <c r="X25" i="4"/>
  <c r="X26" i="4"/>
  <c r="X27" i="4"/>
  <c r="X28" i="4"/>
  <c r="X29" i="4"/>
  <c r="X30" i="4"/>
  <c r="X31" i="4"/>
  <c r="X32" i="4"/>
  <c r="X33" i="4"/>
  <c r="X34" i="4"/>
  <c r="X35" i="4"/>
  <c r="X36" i="4"/>
  <c r="X37" i="4"/>
  <c r="X38" i="4"/>
  <c r="B3" i="20"/>
  <c r="B6" i="20"/>
  <c r="B5" i="20"/>
  <c r="C3" i="20"/>
  <c r="D3" i="20"/>
  <c r="E3" i="20"/>
  <c r="F5" i="15"/>
  <c r="F16" i="15"/>
  <c r="H4" i="18"/>
  <c r="H5" i="18"/>
  <c r="H6" i="18"/>
  <c r="H7" i="18"/>
  <c r="H8" i="18"/>
  <c r="H9" i="18"/>
  <c r="H10" i="18"/>
  <c r="H11" i="18"/>
  <c r="H12" i="18"/>
  <c r="H13" i="18"/>
  <c r="H14" i="18"/>
  <c r="H15" i="18"/>
  <c r="H16" i="18"/>
  <c r="H17" i="18"/>
  <c r="H18" i="18"/>
  <c r="H19" i="18"/>
  <c r="H20" i="18"/>
  <c r="H21" i="18"/>
  <c r="H3" i="18"/>
  <c r="G2" i="30"/>
  <c r="G3" i="30"/>
  <c r="G4" i="30"/>
  <c r="G5" i="30"/>
  <c r="G6" i="30"/>
  <c r="G7" i="30"/>
  <c r="G8" i="30"/>
  <c r="G9" i="30"/>
  <c r="G11" i="30"/>
  <c r="G12" i="30"/>
  <c r="G13" i="30"/>
  <c r="G14" i="30"/>
  <c r="G15" i="30"/>
  <c r="G16" i="30"/>
  <c r="G17" i="30"/>
  <c r="G18" i="30"/>
  <c r="G19" i="30"/>
  <c r="G20" i="30"/>
  <c r="G21" i="30"/>
  <c r="G22" i="30"/>
  <c r="G23" i="30"/>
  <c r="G24" i="30"/>
  <c r="G25" i="30"/>
  <c r="G26" i="30"/>
  <c r="G27" i="30"/>
  <c r="G28" i="30"/>
  <c r="G29" i="30"/>
  <c r="G30" i="30"/>
  <c r="G31" i="30"/>
  <c r="G32" i="30"/>
  <c r="G33" i="30"/>
  <c r="G34" i="30"/>
  <c r="G35" i="30"/>
  <c r="G36" i="30"/>
  <c r="G37" i="30"/>
  <c r="B37" i="30"/>
  <c r="C37" i="30"/>
  <c r="D37" i="30"/>
  <c r="E37" i="30"/>
  <c r="F37" i="30"/>
  <c r="A39" i="13"/>
  <c r="B16" i="25"/>
  <c r="J3" i="31"/>
  <c r="H3" i="31"/>
  <c r="B13" i="25"/>
  <c r="J37" i="31"/>
  <c r="B12" i="25"/>
  <c r="B37" i="31"/>
  <c r="B15" i="25"/>
  <c r="F36" i="15"/>
  <c r="B14" i="25"/>
  <c r="F10" i="15"/>
  <c r="F2" i="15"/>
  <c r="F3" i="15"/>
  <c r="B10" i="25"/>
  <c r="F17" i="15"/>
  <c r="F25" i="15"/>
  <c r="B7" i="20"/>
  <c r="B4" i="20"/>
  <c r="B8" i="20"/>
  <c r="G3" i="18"/>
  <c r="G4" i="18"/>
  <c r="G5" i="18"/>
  <c r="G6" i="18"/>
  <c r="G7" i="18"/>
  <c r="G8" i="18"/>
  <c r="G9" i="18"/>
  <c r="G10" i="18"/>
  <c r="G11" i="18"/>
  <c r="G12" i="18"/>
  <c r="G13" i="18"/>
  <c r="G14" i="18"/>
  <c r="G15" i="18"/>
  <c r="G16" i="18"/>
  <c r="G17" i="18"/>
  <c r="G18" i="18"/>
  <c r="G19" i="18"/>
  <c r="G20" i="18"/>
  <c r="G21" i="18"/>
  <c r="F6" i="15"/>
  <c r="F8" i="15"/>
  <c r="F11" i="15"/>
  <c r="F15" i="15"/>
  <c r="F19" i="15"/>
  <c r="F20" i="15"/>
  <c r="F21" i="15"/>
  <c r="F22" i="15"/>
  <c r="F27" i="15"/>
  <c r="F28" i="15"/>
  <c r="F29" i="15"/>
  <c r="F30" i="15"/>
  <c r="F33" i="15"/>
  <c r="F34" i="15"/>
  <c r="F35" i="15"/>
  <c r="F37" i="15"/>
  <c r="E3" i="18"/>
  <c r="E4" i="18"/>
  <c r="E5" i="18"/>
  <c r="E6" i="18"/>
  <c r="E7" i="18"/>
  <c r="E8" i="18"/>
  <c r="E9" i="18"/>
  <c r="E10" i="18"/>
  <c r="E11" i="18"/>
  <c r="E12" i="18"/>
  <c r="E13" i="18"/>
  <c r="E14" i="18"/>
  <c r="E15" i="18"/>
  <c r="E16" i="18"/>
  <c r="E17" i="18"/>
  <c r="E18" i="18"/>
  <c r="E19" i="18"/>
  <c r="E20" i="18"/>
  <c r="E21" i="18"/>
  <c r="D3" i="18"/>
  <c r="D4" i="18"/>
  <c r="D5" i="18"/>
  <c r="D6" i="18"/>
  <c r="D7" i="18"/>
  <c r="D8" i="18"/>
  <c r="D9" i="18"/>
  <c r="D10" i="18"/>
  <c r="D11" i="18"/>
  <c r="D12" i="18"/>
  <c r="D13" i="18"/>
  <c r="D14" i="18"/>
  <c r="D15" i="18"/>
  <c r="D16" i="18"/>
  <c r="D17" i="18"/>
  <c r="D18" i="18"/>
  <c r="D19" i="18"/>
  <c r="D20" i="18"/>
  <c r="D21" i="18"/>
  <c r="C3" i="18"/>
  <c r="C4" i="18"/>
  <c r="C5" i="18"/>
  <c r="C6" i="18"/>
  <c r="C7" i="18"/>
  <c r="C8" i="18"/>
  <c r="C9" i="18"/>
  <c r="C10" i="18"/>
  <c r="C11" i="18"/>
  <c r="C12" i="18"/>
  <c r="C13" i="18"/>
  <c r="C14" i="18"/>
  <c r="C15" i="18"/>
  <c r="C16" i="18"/>
  <c r="C17" i="18"/>
  <c r="C18" i="18"/>
  <c r="C19" i="18"/>
  <c r="C20" i="18"/>
  <c r="C21" i="18"/>
  <c r="B2" i="15"/>
  <c r="B3" i="18"/>
  <c r="B4" i="18"/>
  <c r="B6" i="18"/>
  <c r="B7" i="18"/>
  <c r="B8" i="18"/>
  <c r="B9" i="18"/>
  <c r="B10" i="18"/>
  <c r="B11" i="18"/>
  <c r="B12" i="18"/>
  <c r="B13" i="18"/>
  <c r="B14" i="18"/>
  <c r="B15" i="18"/>
  <c r="B16" i="18"/>
  <c r="B17" i="18"/>
  <c r="B18" i="18"/>
  <c r="B19" i="18"/>
  <c r="B20" i="18"/>
  <c r="B37" i="15"/>
  <c r="B21" i="18"/>
  <c r="G1" i="13"/>
  <c r="G2" i="13"/>
  <c r="G3" i="13"/>
  <c r="G4" i="13"/>
  <c r="E39" i="4"/>
  <c r="B37" i="12"/>
  <c r="AD4" i="4"/>
  <c r="AD5" i="4"/>
  <c r="AD6" i="4"/>
  <c r="AD7" i="4"/>
  <c r="AD8" i="4"/>
  <c r="AD9" i="4"/>
  <c r="AD10" i="4"/>
  <c r="AD11" i="4"/>
  <c r="AD12" i="4"/>
  <c r="AD13" i="4"/>
  <c r="AD14" i="4"/>
  <c r="AD15" i="4"/>
  <c r="AD16" i="4"/>
  <c r="AD17" i="4"/>
  <c r="AD18" i="4"/>
  <c r="AD19" i="4"/>
  <c r="AD20" i="4"/>
  <c r="AD21" i="4"/>
  <c r="AD22" i="4"/>
  <c r="AD23" i="4"/>
  <c r="AD24" i="4"/>
  <c r="AC25" i="4"/>
  <c r="AD25" i="4"/>
  <c r="AC26" i="4"/>
  <c r="AD26" i="4"/>
  <c r="AD27" i="4"/>
  <c r="AD28" i="4"/>
  <c r="AD29" i="4"/>
  <c r="AD30" i="4"/>
  <c r="AD31" i="4"/>
  <c r="AD32" i="4"/>
  <c r="AD33" i="4"/>
  <c r="AD34" i="4"/>
  <c r="AC35" i="4"/>
  <c r="AD35" i="4"/>
  <c r="AD36" i="4"/>
  <c r="AD37" i="4"/>
  <c r="AD38" i="4"/>
  <c r="AC4" i="4"/>
  <c r="AC5" i="4"/>
  <c r="AC6" i="4"/>
  <c r="AC7" i="4"/>
  <c r="AC8" i="4"/>
  <c r="AC9" i="4"/>
  <c r="AC10" i="4"/>
  <c r="AC11" i="4"/>
  <c r="AC12" i="4"/>
  <c r="AC13" i="4"/>
  <c r="AC14" i="4"/>
  <c r="AC15" i="4"/>
  <c r="AC16" i="4"/>
  <c r="AC17" i="4"/>
  <c r="AC18" i="4"/>
  <c r="AC19" i="4"/>
  <c r="AC20" i="4"/>
  <c r="AC21" i="4"/>
  <c r="AC22" i="4"/>
  <c r="AC23" i="4"/>
  <c r="AC24" i="4"/>
  <c r="AC27" i="4"/>
  <c r="AC28" i="4"/>
  <c r="AC29" i="4"/>
  <c r="AC30" i="4"/>
  <c r="AC31" i="4"/>
  <c r="AC32" i="4"/>
  <c r="AC33" i="4"/>
  <c r="AC34" i="4"/>
  <c r="AC36" i="4"/>
  <c r="AC37" i="4"/>
  <c r="AC38" i="4"/>
  <c r="B39" i="4"/>
  <c r="Z39" i="4"/>
  <c r="AA5" i="4"/>
  <c r="AA6" i="4"/>
  <c r="AA7" i="4"/>
  <c r="AA8" i="4"/>
  <c r="AA9" i="4"/>
  <c r="AA10" i="4"/>
  <c r="AA11" i="4"/>
  <c r="AA12" i="4"/>
  <c r="AA13" i="4"/>
  <c r="AA14" i="4"/>
  <c r="AA15" i="4"/>
  <c r="AA16" i="4"/>
  <c r="AA17" i="4"/>
  <c r="AA18" i="4"/>
  <c r="AA19" i="4"/>
  <c r="AA20" i="4"/>
  <c r="AA21" i="4"/>
  <c r="AA22" i="4"/>
  <c r="AA23" i="4"/>
  <c r="AA24" i="4"/>
  <c r="AA25" i="4"/>
  <c r="AA26" i="4"/>
  <c r="AA27" i="4"/>
  <c r="AA28" i="4"/>
  <c r="AA29" i="4"/>
  <c r="AA30" i="4"/>
  <c r="AA31" i="4"/>
  <c r="AA32" i="4"/>
  <c r="AA33" i="4"/>
  <c r="AA34" i="4"/>
  <c r="AA35" i="4"/>
  <c r="AA36" i="4"/>
  <c r="AA37" i="4"/>
  <c r="AA38" i="4"/>
  <c r="B2" i="31"/>
  <c r="B3" i="31"/>
  <c r="B4" i="31"/>
  <c r="B5" i="31"/>
  <c r="B6" i="31"/>
  <c r="B7" i="31"/>
  <c r="B8" i="31"/>
  <c r="B9" i="31"/>
  <c r="B10" i="31"/>
  <c r="B11" i="31"/>
  <c r="B13" i="31"/>
  <c r="B14" i="31"/>
  <c r="B15" i="31"/>
  <c r="B16" i="31"/>
  <c r="B17" i="31"/>
  <c r="B18" i="31"/>
  <c r="B19" i="31"/>
  <c r="B20" i="31"/>
  <c r="B21" i="31"/>
  <c r="B22" i="31"/>
  <c r="B23" i="31"/>
  <c r="B24" i="31"/>
  <c r="B25" i="31"/>
  <c r="B26" i="31"/>
  <c r="B27" i="31"/>
  <c r="B28" i="31"/>
  <c r="B29" i="31"/>
  <c r="B30" i="31"/>
  <c r="B31" i="31"/>
  <c r="B32" i="31"/>
  <c r="B33" i="31"/>
  <c r="B34" i="31"/>
  <c r="B36" i="31"/>
  <c r="F2" i="30"/>
  <c r="F3" i="30"/>
  <c r="F4" i="30"/>
  <c r="F5" i="30"/>
  <c r="F6" i="30"/>
  <c r="F7" i="30"/>
  <c r="F8" i="30"/>
  <c r="F9" i="30"/>
  <c r="F10" i="30"/>
  <c r="F11" i="30"/>
  <c r="F12" i="30"/>
  <c r="F13" i="30"/>
  <c r="F14" i="30"/>
  <c r="F15" i="30"/>
  <c r="F16" i="30"/>
  <c r="F17" i="30"/>
  <c r="F18" i="30"/>
  <c r="F19" i="30"/>
  <c r="F20" i="30"/>
  <c r="F21" i="30"/>
  <c r="F22" i="30"/>
  <c r="F23" i="30"/>
  <c r="F24" i="30"/>
  <c r="F25" i="30"/>
  <c r="F26" i="30"/>
  <c r="F27" i="30"/>
  <c r="F28" i="30"/>
  <c r="F29" i="30"/>
  <c r="F30" i="30"/>
  <c r="F31" i="30"/>
  <c r="F32" i="30"/>
  <c r="F33" i="30"/>
  <c r="F34" i="30"/>
  <c r="F35" i="30"/>
  <c r="F36" i="30"/>
  <c r="E2" i="30"/>
  <c r="E3" i="30"/>
  <c r="E4" i="30"/>
  <c r="E5" i="30"/>
  <c r="E6" i="30"/>
  <c r="E7" i="30"/>
  <c r="E8" i="30"/>
  <c r="E9" i="30"/>
  <c r="E10" i="30"/>
  <c r="E11" i="30"/>
  <c r="E12" i="30"/>
  <c r="E13" i="30"/>
  <c r="E14" i="30"/>
  <c r="E15" i="30"/>
  <c r="E16" i="30"/>
  <c r="E17" i="30"/>
  <c r="E18" i="30"/>
  <c r="E19" i="30"/>
  <c r="E20" i="30"/>
  <c r="E21" i="30"/>
  <c r="E22" i="30"/>
  <c r="E23" i="30"/>
  <c r="E24" i="30"/>
  <c r="E25" i="30"/>
  <c r="E26" i="30"/>
  <c r="E27" i="30"/>
  <c r="E28" i="30"/>
  <c r="E29" i="30"/>
  <c r="E30" i="30"/>
  <c r="E31" i="30"/>
  <c r="E32" i="30"/>
  <c r="E33" i="30"/>
  <c r="E34" i="30"/>
  <c r="E35" i="30"/>
  <c r="E36" i="30"/>
  <c r="D2" i="30"/>
  <c r="D3" i="30"/>
  <c r="D4" i="30"/>
  <c r="D5" i="30"/>
  <c r="D6" i="30"/>
  <c r="D7" i="30"/>
  <c r="D8" i="30"/>
  <c r="D9" i="30"/>
  <c r="D10" i="30"/>
  <c r="D11" i="30"/>
  <c r="D12" i="30"/>
  <c r="D13" i="30"/>
  <c r="D14" i="30"/>
  <c r="D15" i="30"/>
  <c r="D16" i="30"/>
  <c r="D17" i="30"/>
  <c r="D18" i="30"/>
  <c r="D19" i="30"/>
  <c r="D20" i="30"/>
  <c r="D21" i="30"/>
  <c r="D22" i="30"/>
  <c r="D23" i="30"/>
  <c r="D24" i="30"/>
  <c r="D25" i="30"/>
  <c r="D26" i="30"/>
  <c r="D27" i="30"/>
  <c r="D28" i="30"/>
  <c r="D29" i="30"/>
  <c r="D30" i="30"/>
  <c r="D31" i="30"/>
  <c r="D32" i="30"/>
  <c r="D33" i="30"/>
  <c r="D34" i="30"/>
  <c r="D35" i="30"/>
  <c r="D36" i="30"/>
  <c r="C2" i="30"/>
  <c r="C3" i="30"/>
  <c r="C4" i="30"/>
  <c r="C5" i="30"/>
  <c r="C6" i="30"/>
  <c r="C7" i="30"/>
  <c r="C8" i="30"/>
  <c r="C9" i="30"/>
  <c r="C10" i="30"/>
  <c r="C11" i="30"/>
  <c r="C12" i="30"/>
  <c r="C13" i="30"/>
  <c r="C14" i="30"/>
  <c r="C15" i="30"/>
  <c r="C16" i="30"/>
  <c r="C17" i="30"/>
  <c r="C18" i="30"/>
  <c r="C19" i="30"/>
  <c r="C20" i="30"/>
  <c r="C21" i="30"/>
  <c r="C22" i="30"/>
  <c r="C23" i="30"/>
  <c r="C24" i="30"/>
  <c r="C25" i="30"/>
  <c r="C26" i="30"/>
  <c r="C27" i="30"/>
  <c r="C28" i="30"/>
  <c r="C29" i="30"/>
  <c r="C30" i="30"/>
  <c r="C31" i="30"/>
  <c r="C32" i="30"/>
  <c r="C33" i="30"/>
  <c r="C34" i="30"/>
  <c r="C35" i="30"/>
  <c r="C36" i="30"/>
  <c r="B2" i="30"/>
  <c r="B3" i="30"/>
  <c r="B4" i="30"/>
  <c r="B5" i="30"/>
  <c r="B6" i="30"/>
  <c r="B7" i="30"/>
  <c r="B8" i="30"/>
  <c r="B9" i="30"/>
  <c r="B10" i="30"/>
  <c r="B11" i="30"/>
  <c r="B12" i="30"/>
  <c r="B13" i="30"/>
  <c r="B14" i="30"/>
  <c r="B15" i="30"/>
  <c r="B16" i="30"/>
  <c r="B17" i="30"/>
  <c r="B18" i="30"/>
  <c r="B19" i="30"/>
  <c r="B20" i="30"/>
  <c r="B21" i="30"/>
  <c r="B22" i="30"/>
  <c r="B23" i="30"/>
  <c r="B24" i="30"/>
  <c r="B25" i="30"/>
  <c r="B26" i="30"/>
  <c r="B27" i="30"/>
  <c r="B28" i="30"/>
  <c r="B29" i="30"/>
  <c r="B30" i="30"/>
  <c r="B31" i="30"/>
  <c r="B32" i="30"/>
  <c r="B33" i="30"/>
  <c r="B34" i="30"/>
  <c r="B36" i="30"/>
  <c r="AA3" i="4"/>
  <c r="E5" i="25"/>
  <c r="E4" i="25"/>
  <c r="E3" i="25"/>
  <c r="E2" i="25"/>
  <c r="B2" i="12"/>
  <c r="B3" i="12"/>
  <c r="B4" i="12"/>
  <c r="B5" i="12"/>
  <c r="B6" i="12"/>
  <c r="B7" i="12"/>
  <c r="B8" i="12"/>
  <c r="B9" i="12"/>
  <c r="B10" i="12"/>
  <c r="B11" i="12"/>
  <c r="B12" i="12"/>
  <c r="B13" i="12"/>
  <c r="B14" i="12"/>
  <c r="B15" i="12"/>
  <c r="B16" i="12"/>
  <c r="B17" i="12"/>
  <c r="B18" i="12"/>
  <c r="B19" i="12"/>
  <c r="B20" i="12"/>
  <c r="B21" i="12"/>
  <c r="B22" i="12"/>
  <c r="B23" i="12"/>
  <c r="B24" i="12"/>
  <c r="B25" i="12"/>
  <c r="B26" i="12"/>
  <c r="B27" i="12"/>
  <c r="B28" i="12"/>
  <c r="B29" i="12"/>
  <c r="B30" i="12"/>
  <c r="B31" i="12"/>
  <c r="B32" i="12"/>
  <c r="B33" i="12"/>
  <c r="B34" i="12"/>
  <c r="B36" i="12"/>
  <c r="R39" i="4"/>
  <c r="S39" i="4"/>
  <c r="T39" i="4"/>
  <c r="U39" i="4"/>
  <c r="V39" i="4"/>
  <c r="W39" i="4"/>
  <c r="Y39" i="4"/>
  <c r="Q3" i="4"/>
  <c r="Q39" i="4" s="1"/>
  <c r="P39" i="4"/>
  <c r="M39" i="4"/>
  <c r="I3" i="31"/>
  <c r="F9" i="15"/>
  <c r="F14" i="15"/>
  <c r="F24" i="15"/>
  <c r="F4" i="15"/>
  <c r="F26" i="15"/>
  <c r="B9" i="25"/>
  <c r="F7" i="15"/>
  <c r="F13" i="15"/>
  <c r="F18" i="15"/>
  <c r="F31" i="15"/>
  <c r="F12" i="15"/>
  <c r="F32" i="15"/>
  <c r="AD3" i="4"/>
  <c r="AC3" i="4"/>
  <c r="I8" i="17"/>
  <c r="I7" i="17"/>
  <c r="I21" i="18"/>
  <c r="AA4" i="4"/>
  <c r="G10" i="30"/>
</calcChain>
</file>

<file path=xl/comments1.xml><?xml version="1.0" encoding="utf-8"?>
<comments xmlns="http://schemas.openxmlformats.org/spreadsheetml/2006/main">
  <authors>
    <author>Karen Schneider</author>
  </authors>
  <commentList>
    <comment ref="O2" authorId="0">
      <text>
        <r>
          <rPr>
            <b/>
            <sz val="9"/>
            <color indexed="81"/>
            <rFont val="Tahoma"/>
            <family val="2"/>
          </rPr>
          <t>Karen Schneider:</t>
        </r>
        <r>
          <rPr>
            <sz val="9"/>
            <color indexed="81"/>
            <rFont val="Tahoma"/>
            <family val="2"/>
          </rPr>
          <t xml:space="preserve">
This score is from the MWG enhanced desk audits.  Scores are out of 100 possible points and include the PMT score, as well as points for participant eligiblity, utilization rates, drawdown rates, and 
HUD funds recapture.  </t>
        </r>
      </text>
    </comment>
    <comment ref="F27" authorId="0">
      <text>
        <r>
          <rPr>
            <b/>
            <sz val="9"/>
            <color indexed="81"/>
            <rFont val="Tahoma"/>
            <family val="2"/>
          </rPr>
          <t>Karen Schneider:</t>
        </r>
        <r>
          <rPr>
            <sz val="9"/>
            <color indexed="81"/>
            <rFont val="Tahoma"/>
            <family val="2"/>
          </rPr>
          <t xml:space="preserve">
No funds have been spent yet, but TST has started serving clients.</t>
        </r>
      </text>
    </comment>
  </commentList>
</comments>
</file>

<file path=xl/comments2.xml><?xml version="1.0" encoding="utf-8"?>
<comments xmlns="http://schemas.openxmlformats.org/spreadsheetml/2006/main">
  <authors>
    <author>Karen Schneider</author>
  </authors>
  <commentList>
    <comment ref="K1" authorId="0">
      <text>
        <r>
          <rPr>
            <b/>
            <sz val="9"/>
            <color indexed="81"/>
            <rFont val="Tahoma"/>
            <family val="2"/>
          </rPr>
          <t>Karen Schneider:</t>
        </r>
        <r>
          <rPr>
            <sz val="9"/>
            <color indexed="81"/>
            <rFont val="Tahoma"/>
            <family val="2"/>
          </rPr>
          <t xml:space="preserve">
This score is from the MWG enhanced desk audits.  Scores are out of 100 possible points and include the PMT score, as well as points for participant eligiblity, utilization rates, drawdown rates, and 
HUD funds recapture.  </t>
        </r>
      </text>
    </comment>
    <comment ref="G26" authorId="0">
      <text>
        <r>
          <rPr>
            <b/>
            <sz val="9"/>
            <color indexed="81"/>
            <rFont val="Tahoma"/>
            <family val="2"/>
          </rPr>
          <t>Karen Schneider:</t>
        </r>
        <r>
          <rPr>
            <sz val="9"/>
            <color indexed="81"/>
            <rFont val="Tahoma"/>
            <family val="2"/>
          </rPr>
          <t xml:space="preserve">
No funds have been spent yet, but TST has started serving clients.</t>
        </r>
      </text>
    </comment>
    <comment ref="K32" authorId="0">
      <text>
        <r>
          <rPr>
            <b/>
            <sz val="9"/>
            <color indexed="81"/>
            <rFont val="Tahoma"/>
            <family val="2"/>
          </rPr>
          <t>Karen Schneider:</t>
        </r>
        <r>
          <rPr>
            <sz val="9"/>
            <color indexed="81"/>
            <rFont val="Tahoma"/>
            <family val="2"/>
          </rPr>
          <t xml:space="preserve">
No full monitoring sheet completed; HUD completed official monitoring. </t>
        </r>
      </text>
    </comment>
    <comment ref="K35" authorId="0">
      <text>
        <r>
          <rPr>
            <b/>
            <sz val="9"/>
            <color indexed="81"/>
            <rFont val="Tahoma"/>
            <family val="2"/>
          </rPr>
          <t>Karen Schneider:</t>
        </r>
        <r>
          <rPr>
            <sz val="9"/>
            <color indexed="81"/>
            <rFont val="Tahoma"/>
            <family val="2"/>
          </rPr>
          <t xml:space="preserve">
No full monitoring sheet completed; HUD completed official monitoring. </t>
        </r>
      </text>
    </comment>
  </commentList>
</comments>
</file>

<file path=xl/sharedStrings.xml><?xml version="1.0" encoding="utf-8"?>
<sst xmlns="http://schemas.openxmlformats.org/spreadsheetml/2006/main" count="338" uniqueCount="134">
  <si>
    <t>Hard to Serve Population</t>
  </si>
  <si>
    <t>Number of Beds</t>
  </si>
  <si>
    <t>HMIS Utilization</t>
  </si>
  <si>
    <t>HUD Amount Awarded</t>
  </si>
  <si>
    <t>Type of Housing</t>
  </si>
  <si>
    <t>Reduce Length of Homeless</t>
  </si>
  <si>
    <t>PSH</t>
  </si>
  <si>
    <t>Fiscal Year</t>
  </si>
  <si>
    <t>Agency</t>
  </si>
  <si>
    <t>Notes</t>
  </si>
  <si>
    <t>Increase Income/Benefits</t>
  </si>
  <si>
    <t>App. Total</t>
  </si>
  <si>
    <t>GIW Total</t>
  </si>
  <si>
    <t>Reduction</t>
  </si>
  <si>
    <t>Leasing</t>
  </si>
  <si>
    <t>Rental Assistance</t>
  </si>
  <si>
    <t>Supportive Services</t>
  </si>
  <si>
    <t>Operating Costs</t>
  </si>
  <si>
    <t>Admin. Costs</t>
  </si>
  <si>
    <t>Special Budgets</t>
  </si>
  <si>
    <t>Leveraging</t>
  </si>
  <si>
    <t>Leveraging Percentage</t>
  </si>
  <si>
    <t>HMIS Cost</t>
  </si>
  <si>
    <t>Total Costs</t>
  </si>
  <si>
    <t>Population Served</t>
  </si>
  <si>
    <t>Population</t>
  </si>
  <si>
    <t>App Total</t>
  </si>
  <si>
    <t>App Score</t>
  </si>
  <si>
    <t>Project Type</t>
  </si>
  <si>
    <t>Program</t>
  </si>
  <si>
    <t>Tier 2 Funding</t>
  </si>
  <si>
    <t>N/A</t>
  </si>
  <si>
    <t>Cash Match</t>
  </si>
  <si>
    <t>Cash Match Percentage</t>
  </si>
  <si>
    <t>Cash Match (Minus Leasing and Admin)</t>
  </si>
  <si>
    <t>PM V2 Score</t>
  </si>
  <si>
    <t>Outcomes Total</t>
  </si>
  <si>
    <t>Agency and Project</t>
  </si>
  <si>
    <t>Contract Year</t>
  </si>
  <si>
    <t>Amount Recaptured</t>
  </si>
  <si>
    <t>Project Type:</t>
  </si>
  <si>
    <t>Application Total:</t>
  </si>
  <si>
    <t>Number of Beds:</t>
  </si>
  <si>
    <t>Fiscal Year:</t>
  </si>
  <si>
    <t>Harder to Serve Homeless Populations</t>
  </si>
  <si>
    <t>Reduce Length of Homeless Episodes</t>
  </si>
  <si>
    <t>Increase Income, Jobs, Self-Sufficiency</t>
  </si>
  <si>
    <t>HMIS Participation and Data Quality</t>
  </si>
  <si>
    <t>PERFORMANCE MONITORING</t>
  </si>
  <si>
    <t>UTILIZATION RATES</t>
  </si>
  <si>
    <t>Average Utilization</t>
  </si>
  <si>
    <t>Number of Units</t>
  </si>
  <si>
    <t>Application Total</t>
  </si>
  <si>
    <t>Cost Per Client</t>
  </si>
  <si>
    <t>TRANSITIONAL HOUSING PROJECTS</t>
  </si>
  <si>
    <t>Program and Agency</t>
  </si>
  <si>
    <t>Housing Type</t>
  </si>
  <si>
    <t># of Units</t>
  </si>
  <si>
    <t># of Beds</t>
  </si>
  <si>
    <t>PERMANENT HOUSING AND PERMANENT SUPPORTIVE HOUSING PROGRAMS (ALL PROGRAMS)</t>
  </si>
  <si>
    <t># of units</t>
  </si>
  <si>
    <t>RAPID RE-HOUSING PROGRAMS</t>
  </si>
  <si>
    <t>CONTINUUM OF CARE - PROGRAM COMPARISON</t>
  </si>
  <si>
    <t>OUTCOME TOTALS</t>
  </si>
  <si>
    <t>Avg. Yearly Utilization</t>
  </si>
  <si>
    <t>Local Grant Application / Score Card</t>
  </si>
  <si>
    <t>Performance Monitoring Measures</t>
  </si>
  <si>
    <t xml:space="preserve">The Performance Monitoring report ran through HMIS measures projects on four different categories, "Harder to Serve Populations", "Reduce the Length of Homeless Episodes", "Increase Income, Jobs, Self-Sufficiency", and "HMIS Data Quality and Participation". Each section holds equal weight of 25 points in the overall scoring (100 points) for the Performance Monitoring measures. </t>
  </si>
  <si>
    <t xml:space="preserve">"Harder to Serve" - In the first measure, the percentage of persons entering programs with alcohol abuse, drug abuse, chronic health conditions, HIV, devleopmental disabilities, DV, unaccompanied youth under 18, unaccompanied TAY ages 18-24, are calculated. With this information, households which have one, two, or three "Harder to Serve" conditions are reported to determine how projects are assisting the community with serving the most vulnerable. </t>
  </si>
  <si>
    <t>"Reduce the Length of Homeless Epsiodes" - This measure evaluates the success of programs, separated by TH/RRH and PH. PH projects are scored based on two questions, one to determine their effectiveness at maintaining person's attendance in program. The other question evaluates the ability to have successful exits from program. The TH projects are scored based on the number of individuals who exit their program to a permanent destination. This category allows for the CoC to determine how agencies are helping in reducing the total length and recidivism of persons who are homeless.</t>
  </si>
  <si>
    <t>"Increase Jobs, Income, and Self-Sufficiency" - This measure evaluates the programs ability to increase or sustain employment, other cash income, improved education, and/or mainstream non-cash income or benefits.</t>
  </si>
  <si>
    <t xml:space="preserve">"HMIS Data Participation and Quality" - This section measures the projects on their exiting clients to known destinations, updating income data annually, limiting the frequency of "don't know", "refused", or "unknown", and tracks the input of real-time data entry (in days). </t>
  </si>
  <si>
    <t>Utilization Rates</t>
  </si>
  <si>
    <t>Application Amount</t>
  </si>
  <si>
    <t xml:space="preserve">Application amount was the total amount applied for, from the agency/project for the upcoming grant term. </t>
  </si>
  <si>
    <t xml:space="preserve">Projects cannot exceed the total amount listed on the Grant Inventory Worksheet when submitting their application. Reductions are listed on the score card as a matter of indicating whether the projects requested an increase or decrease to their application totals. </t>
  </si>
  <si>
    <t>Application Score</t>
  </si>
  <si>
    <t>The application score is compiled from Zoomgrants. The Evaluation Working Group members access and score the application basesd on the agency's answers in their application. Clarification of any questions were also answered within the local grant application presentations. Administrative questions are submitted and added to the total's of the EWG scores.</t>
  </si>
  <si>
    <t>Agency Budgets</t>
  </si>
  <si>
    <t xml:space="preserve">Agency budgets are found on the Grant Inventory Worksheet. For new projects, the budgets are filled in via the applicant's budget info. </t>
  </si>
  <si>
    <t>Match and Leveraging Amount and Percentage</t>
  </si>
  <si>
    <t xml:space="preserve">Match and leveraging are included within the local grant application. Agencies are required to match 25% of their application total (minus leasing costs). Another column illustrates match - leasing and administrative costs. This was due to misinformation provided to the CoC providers. Agencies which have not met their match will be contacted by the CoC Coordinator. Match was determined by dividing the total match dollars (found in budget on application) by the application amount - leasing costs. The leveraging amount provided by the agencies was determined by dividing the leveraging amount by the application total yielding a percentage. </t>
  </si>
  <si>
    <t>Found within local grant application via check box.</t>
  </si>
  <si>
    <t>Total Outcomes Score</t>
  </si>
  <si>
    <t>The total outcome score is derived by adding the performance monitoring report score (out of 100 points) + the application score (out of 100 points) and dividing that number by 2.</t>
  </si>
  <si>
    <t xml:space="preserve">Any additional relevant information that may need to be known by the EWG or MWG for the scoring process. </t>
  </si>
  <si>
    <t>Funds Recaptured (Agency) Yes / No</t>
  </si>
  <si>
    <t>Funds Recaptured Project (Yes/No)</t>
  </si>
  <si>
    <t>Populations Served</t>
  </si>
  <si>
    <t>Awarded Amount</t>
  </si>
  <si>
    <t>Reductions</t>
  </si>
  <si>
    <t>Funding Available</t>
  </si>
  <si>
    <t>Tier 1 Funding</t>
  </si>
  <si>
    <t>"Harder to Serve" Homeless</t>
  </si>
  <si>
    <t>Increase Income, Benefits, and Self-Sufficiency</t>
  </si>
  <si>
    <t>HMIS Data Quality and Participation</t>
  </si>
  <si>
    <t>Total Score</t>
  </si>
  <si>
    <t># of clients who exited within date range</t>
  </si>
  <si>
    <t># of clients who exited to permanent destinations</t>
  </si>
  <si>
    <t># of clients enrolled into any program post-exit to a permanent housing destination</t>
  </si>
  <si>
    <t>Recidivism Percentage</t>
  </si>
  <si>
    <t># of clients who did not exit to a permanent destination</t>
  </si>
  <si>
    <t>% of clients that did not exit to permanent destinations</t>
  </si>
  <si>
    <t>Average number of days from program exit to re-entry</t>
  </si>
  <si>
    <t>% of clients that exited to a permanent destination</t>
  </si>
  <si>
    <t>Performance Monitoring / Scoring Notes</t>
  </si>
  <si>
    <t>Amount Recaptured (Project)</t>
  </si>
  <si>
    <t>Contract Year (Project)</t>
  </si>
  <si>
    <t>Performance Monitoring Scores (25 points maximum per section)</t>
  </si>
  <si>
    <t>Exits to Perm. Destinations</t>
  </si>
  <si>
    <t>2015-2106</t>
  </si>
  <si>
    <t xml:space="preserve">FY 2015-2016: This tab contains an overview of the agency and project's information including their project type, bed count, HUD award amount, fiscal year, performance monitoring measures, utilization rates during the fiscal year, average and current utilization rates, application amount, GIW amount, application score, performance monitoring score, agency budgets, match and leveraging amounts, population served, total outcomes score, and notes. </t>
  </si>
  <si>
    <t xml:space="preserve">Utilization rates were calculated via the housing census report, found in HMIS. The housing census report details, per day, the amount of beds utilized at the project. From this, the total number of available beds were calculated per month. The total number of utilized beds were calculated per month. The number of available beds per month was divided into the total number of utilized beds. An average utilization rate was derived from the FY being measured (May 2015-April 2016). </t>
  </si>
  <si>
    <t xml:space="preserve">Funding Table Tabs: The funding table provides a funding count down (for Tier 1 and Tier 2) able to be utilized during the ranking process for the local application process.  </t>
  </si>
  <si>
    <t xml:space="preserve">Comparison tabs: TH programs, PH and PSH programs, RRH programs, and CoC Program Comparison tabs are all calculated similarly. The only information that needs to be input into the table to TH, PH and PSH, and RRH programs is the agency name. All other fields with auto-populate. For the CoC program comparison, once the agency name is typed in to the all project's tab, the graphs will auto-populate with information. </t>
  </si>
  <si>
    <t xml:space="preserve">Program Score Card provides a basic overall look at the program/project and is formatted to be easily printed and provided to the agency for their review. This information can be changed by clicking on the drop-down agency tab and selecting the project to be assessed. </t>
  </si>
  <si>
    <t>Performance Monitoring Measures tab provides an overview of the PM scores for comparison. Entering the agency name exaclty as it is on FY 2015-2016 tab will auto-populate the data.</t>
  </si>
  <si>
    <t>Project Data tab is used to capture bed totals and will auto populate additional data once the Agency and Project name are entered as they appear on the FY 2015-2016 tab.</t>
  </si>
  <si>
    <t>Recaptured Funds tab is to be completed by the CoC, if needed, for consideration.</t>
  </si>
  <si>
    <t xml:space="preserve">Program Score Card Info. Only is auto-populated from data entered on other tabs and is used to pull data to complete the Program Score Card. No data should be manually entered here. </t>
  </si>
  <si>
    <t xml:space="preserve">Recidivism data is pulled from a report in HMIS and manually entered on this tab. It captures the number of clients who exited to permanent housing destinations and then returned to another housing project other than PH or PSH. </t>
  </si>
  <si>
    <t>Women's Development Center - Transitional Housing</t>
  </si>
  <si>
    <t>2015-2016</t>
  </si>
  <si>
    <t>Cash Match &amp; Leverage Letters - Equal to Amounts in Application?</t>
  </si>
  <si>
    <t xml:space="preserve">No </t>
  </si>
  <si>
    <t>No</t>
  </si>
  <si>
    <t>Utilization Rate (Adjusted for Months Completed in Contract)</t>
  </si>
  <si>
    <t>Full Monitoring Score (after desk audits)</t>
  </si>
  <si>
    <t>Full Monitoring Score (after desk audit)</t>
  </si>
  <si>
    <t>Full Monitoring Total</t>
  </si>
  <si>
    <t xml:space="preserve"> Monitoring Score (after desk audits)</t>
  </si>
  <si>
    <t>Total Score 200 MAX</t>
  </si>
  <si>
    <t>Total Score MAX 200</t>
  </si>
  <si>
    <t>Column1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</si>
</sst>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409]mmmm\-yy;@"/>
    <numFmt numFmtId="165" formatCode="&quot;$&quot;#,##0.00"/>
    <numFmt numFmtId="166" formatCode="&quot;$&quot;#,##0"/>
  </numFmts>
  <fonts count="24" x14ac:knownFonts="1">
    <font>
      <sz val="12"/>
      <color theme="1"/>
      <name val="Calibri"/>
      <family val="2"/>
      <scheme val="minor"/>
    </font>
    <font>
      <sz val="8"/>
      <name val="Calibri"/>
      <family val="2"/>
    </font>
    <font>
      <sz val="12"/>
      <name val="Calibri"/>
      <family val="2"/>
    </font>
    <font>
      <sz val="12"/>
      <color theme="0"/>
      <name val="Calibri"/>
      <family val="2"/>
      <scheme val="minor"/>
    </font>
    <font>
      <b/>
      <sz val="12"/>
      <color theme="0"/>
      <name val="Calibri"/>
      <family val="2"/>
      <scheme val="minor"/>
    </font>
    <font>
      <sz val="11"/>
      <color theme="1"/>
      <name val="Calibri"/>
      <family val="2"/>
      <scheme val="minor"/>
    </font>
    <font>
      <b/>
      <sz val="12"/>
      <color theme="1"/>
      <name val="Calibri"/>
      <family val="2"/>
      <scheme val="minor"/>
    </font>
    <font>
      <sz val="12"/>
      <name val="Calibri"/>
      <family val="2"/>
      <scheme val="minor"/>
    </font>
    <font>
      <b/>
      <sz val="12"/>
      <name val="Calibri"/>
      <family val="2"/>
      <scheme val="minor"/>
    </font>
    <font>
      <b/>
      <sz val="11"/>
      <name val="Calibri"/>
      <family val="2"/>
      <scheme val="minor"/>
    </font>
    <font>
      <b/>
      <sz val="16"/>
      <color theme="0"/>
      <name val="Calibri"/>
      <family val="2"/>
      <scheme val="minor"/>
    </font>
    <font>
      <b/>
      <sz val="14"/>
      <color theme="0"/>
      <name val="Calibri"/>
      <family val="2"/>
      <scheme val="minor"/>
    </font>
    <font>
      <b/>
      <sz val="18"/>
      <color theme="0"/>
      <name val="Calibri"/>
      <family val="2"/>
      <scheme val="minor"/>
    </font>
    <font>
      <sz val="18"/>
      <color theme="0"/>
      <name val="Calibri"/>
      <family val="2"/>
      <scheme val="minor"/>
    </font>
    <font>
      <b/>
      <sz val="20"/>
      <color theme="0"/>
      <name val="Calibri"/>
      <family val="2"/>
      <scheme val="minor"/>
    </font>
    <font>
      <b/>
      <i/>
      <sz val="12"/>
      <name val="Calibri"/>
      <family val="2"/>
      <scheme val="minor"/>
    </font>
    <font>
      <b/>
      <u/>
      <sz val="12"/>
      <name val="Calibri"/>
      <family val="2"/>
      <scheme val="minor"/>
    </font>
    <font>
      <u/>
      <sz val="12"/>
      <color theme="10"/>
      <name val="Calibri"/>
      <family val="2"/>
      <scheme val="minor"/>
    </font>
    <font>
      <u/>
      <sz val="12"/>
      <color theme="11"/>
      <name val="Calibri"/>
      <family val="2"/>
      <scheme val="minor"/>
    </font>
    <font>
      <sz val="12"/>
      <color rgb="FFFF0000"/>
      <name val="Calibri"/>
      <family val="2"/>
      <scheme val="minor"/>
    </font>
    <font>
      <b/>
      <sz val="9"/>
      <color indexed="81"/>
      <name val="Tahoma"/>
      <family val="2"/>
    </font>
    <font>
      <sz val="9"/>
      <color indexed="81"/>
      <name val="Tahoma"/>
      <family val="2"/>
    </font>
    <font>
      <sz val="10"/>
      <name val="Calibri"/>
      <family val="2"/>
    </font>
    <font>
      <sz val="11"/>
      <name val="Calibri"/>
      <family val="2"/>
      <scheme val="minor"/>
    </font>
  </fonts>
  <fills count="16">
    <fill>
      <patternFill patternType="none"/>
    </fill>
    <fill>
      <patternFill patternType="gray125"/>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theme="0"/>
        <bgColor indexed="64"/>
      </patternFill>
    </fill>
    <fill>
      <patternFill patternType="solid">
        <fgColor theme="0" tint="-0.249977111117893"/>
        <bgColor indexed="64"/>
      </patternFill>
    </fill>
    <fill>
      <patternFill patternType="solid">
        <fgColor theme="3" tint="0.39997558519241921"/>
        <bgColor indexed="64"/>
      </patternFill>
    </fill>
    <fill>
      <patternFill patternType="solid">
        <fgColor theme="4"/>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3" tint="-0.249977111117893"/>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4"/>
        <bgColor theme="4"/>
      </patternFill>
    </fill>
    <fill>
      <patternFill patternType="solid">
        <fgColor theme="4" tint="0.79998168889431442"/>
        <bgColor theme="4" tint="0.59999389629810485"/>
      </patternFill>
    </fill>
  </fills>
  <borders count="22">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top/>
      <bottom style="thin">
        <color auto="1"/>
      </bottom>
      <diagonal/>
    </border>
    <border>
      <left/>
      <right/>
      <top style="thin">
        <color auto="1"/>
      </top>
      <bottom/>
      <diagonal/>
    </border>
    <border>
      <left/>
      <right style="thin">
        <color auto="1"/>
      </right>
      <top/>
      <bottom/>
      <diagonal/>
    </border>
    <border>
      <left/>
      <right/>
      <top style="thin">
        <color auto="1"/>
      </top>
      <bottom style="thin">
        <color auto="1"/>
      </bottom>
      <diagonal/>
    </border>
    <border>
      <left style="thin">
        <color auto="1"/>
      </left>
      <right style="thin">
        <color auto="1"/>
      </right>
      <top/>
      <bottom/>
      <diagonal/>
    </border>
    <border>
      <left style="thin">
        <color auto="1"/>
      </left>
      <right style="thin">
        <color theme="0"/>
      </right>
      <top style="thick">
        <color theme="0"/>
      </top>
      <bottom style="thin">
        <color auto="1"/>
      </bottom>
      <diagonal/>
    </border>
    <border>
      <left style="thin">
        <color indexed="0"/>
      </left>
      <right style="thin">
        <color auto="1"/>
      </right>
      <top style="thick">
        <color theme="0"/>
      </top>
      <bottom style="thin">
        <color auto="1"/>
      </bottom>
      <diagonal/>
    </border>
    <border>
      <left style="thin">
        <color indexed="0"/>
      </left>
      <right style="thin">
        <color indexed="0"/>
      </right>
      <top style="thin">
        <color indexed="0"/>
      </top>
      <bottom style="thin">
        <color indexed="0"/>
      </bottom>
      <diagonal/>
    </border>
    <border>
      <left style="thin">
        <color auto="1"/>
      </left>
      <right style="thin">
        <color indexed="0"/>
      </right>
      <top style="thin">
        <color indexed="0"/>
      </top>
      <bottom style="thin">
        <color indexed="0"/>
      </bottom>
      <diagonal/>
    </border>
    <border>
      <left style="thin">
        <color indexed="0"/>
      </left>
      <right style="thin">
        <color auto="1"/>
      </right>
      <top style="thin">
        <color indexed="0"/>
      </top>
      <bottom style="thin">
        <color indexed="0"/>
      </bottom>
      <diagonal/>
    </border>
    <border>
      <left style="double">
        <color auto="1"/>
      </left>
      <right/>
      <top style="thin">
        <color auto="1"/>
      </top>
      <bottom style="thin">
        <color auto="1"/>
      </bottom>
      <diagonal/>
    </border>
    <border>
      <left/>
      <right/>
      <top/>
      <bottom style="thin">
        <color auto="1"/>
      </bottom>
      <diagonal/>
    </border>
  </borders>
  <cellStyleXfs count="171">
    <xf numFmtId="0" fontId="0" fillId="0" borderId="0"/>
    <xf numFmtId="0" fontId="5"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5"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5" fillId="0" borderId="0"/>
    <xf numFmtId="0" fontId="5"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cellStyleXfs>
  <cellXfs count="259">
    <xf numFmtId="0" fontId="0" fillId="0" borderId="0" xfId="0"/>
    <xf numFmtId="0" fontId="0" fillId="0" borderId="0" xfId="0" applyFont="1" applyFill="1" applyBorder="1" applyAlignment="1">
      <alignment horizontal="left"/>
    </xf>
    <xf numFmtId="0" fontId="0" fillId="0" borderId="0" xfId="0" applyAlignment="1">
      <alignment horizontal="center" vertical="center"/>
    </xf>
    <xf numFmtId="0" fontId="7" fillId="0" borderId="1" xfId="0" applyFont="1" applyFill="1" applyBorder="1" applyAlignment="1">
      <alignment horizontal="center" vertical="center"/>
    </xf>
    <xf numFmtId="10" fontId="7" fillId="0" borderId="1" xfId="0" applyNumberFormat="1" applyFont="1" applyFill="1" applyBorder="1" applyAlignment="1">
      <alignment horizontal="center" vertical="center" wrapText="1"/>
    </xf>
    <xf numFmtId="0" fontId="0" fillId="0" borderId="0" xfId="0" applyAlignment="1">
      <alignment horizontal="center" vertical="center" wrapText="1"/>
    </xf>
    <xf numFmtId="165" fontId="7" fillId="0" borderId="1" xfId="0" applyNumberFormat="1" applyFont="1" applyFill="1" applyBorder="1" applyAlignment="1">
      <alignment horizontal="center" vertical="center"/>
    </xf>
    <xf numFmtId="10" fontId="7" fillId="0" borderId="1" xfId="0" applyNumberFormat="1" applyFont="1" applyFill="1" applyBorder="1" applyAlignment="1">
      <alignment horizontal="center" vertical="center"/>
    </xf>
    <xf numFmtId="165" fontId="0" fillId="0" borderId="0" xfId="0" applyNumberFormat="1"/>
    <xf numFmtId="0" fontId="0" fillId="0" borderId="0" xfId="0" applyAlignment="1">
      <alignment wrapText="1"/>
    </xf>
    <xf numFmtId="0" fontId="6" fillId="2" borderId="2"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8" fillId="3" borderId="2" xfId="0" applyFont="1" applyFill="1" applyBorder="1" applyAlignment="1">
      <alignment horizontal="center" vertical="center" wrapText="1"/>
    </xf>
    <xf numFmtId="2" fontId="0" fillId="0" borderId="0" xfId="0" applyNumberFormat="1"/>
    <xf numFmtId="0" fontId="0" fillId="0" borderId="0" xfId="0" applyFont="1" applyAlignment="1">
      <alignment wrapText="1"/>
    </xf>
    <xf numFmtId="10" fontId="0" fillId="0" borderId="0" xfId="0" applyNumberFormat="1"/>
    <xf numFmtId="2" fontId="0" fillId="0" borderId="0" xfId="0" applyNumberFormat="1" applyAlignment="1">
      <alignment wrapText="1"/>
    </xf>
    <xf numFmtId="0" fontId="0" fillId="0" borderId="0" xfId="0" applyAlignment="1">
      <alignment horizontal="center"/>
    </xf>
    <xf numFmtId="0" fontId="8" fillId="3"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0" fillId="0" borderId="10" xfId="0" applyBorder="1" applyAlignment="1">
      <alignment horizontal="center" vertical="center" wrapText="1"/>
    </xf>
    <xf numFmtId="0" fontId="0" fillId="0" borderId="0" xfId="0" applyFill="1"/>
    <xf numFmtId="0" fontId="3" fillId="0" borderId="0" xfId="0" applyFont="1" applyFill="1" applyBorder="1" applyAlignment="1">
      <alignment wrapText="1"/>
    </xf>
    <xf numFmtId="10" fontId="0" fillId="0" borderId="1" xfId="0" applyNumberFormat="1" applyBorder="1" applyAlignment="1">
      <alignment horizontal="center" vertical="center"/>
    </xf>
    <xf numFmtId="0" fontId="0" fillId="0" borderId="4" xfId="0" applyBorder="1" applyAlignment="1">
      <alignment horizontal="center" vertical="center"/>
    </xf>
    <xf numFmtId="0" fontId="6" fillId="4" borderId="9" xfId="0" applyFont="1" applyFill="1" applyBorder="1"/>
    <xf numFmtId="0" fontId="0" fillId="4" borderId="11" xfId="0" applyFill="1" applyBorder="1"/>
    <xf numFmtId="10" fontId="0" fillId="4" borderId="11" xfId="0" applyNumberFormat="1" applyFill="1" applyBorder="1" applyAlignment="1">
      <alignment horizontal="right"/>
    </xf>
    <xf numFmtId="0" fontId="0" fillId="4" borderId="7" xfId="0" applyFill="1" applyBorder="1"/>
    <xf numFmtId="0" fontId="6" fillId="4" borderId="5" xfId="0" applyFont="1" applyFill="1" applyBorder="1"/>
    <xf numFmtId="0" fontId="0" fillId="4" borderId="0" xfId="0" applyFill="1" applyBorder="1"/>
    <xf numFmtId="10" fontId="0" fillId="4" borderId="0" xfId="0" applyNumberFormat="1" applyFill="1" applyBorder="1" applyAlignment="1">
      <alignment horizontal="right"/>
    </xf>
    <xf numFmtId="0" fontId="0" fillId="4" borderId="12" xfId="0" applyFill="1" applyBorder="1"/>
    <xf numFmtId="0" fontId="3" fillId="5" borderId="9" xfId="0" applyFont="1" applyFill="1" applyBorder="1" applyAlignment="1">
      <alignment wrapText="1"/>
    </xf>
    <xf numFmtId="10" fontId="7" fillId="5" borderId="7" xfId="0" applyNumberFormat="1" applyFont="1" applyFill="1" applyBorder="1" applyAlignment="1">
      <alignment horizontal="center" vertical="center" wrapText="1"/>
    </xf>
    <xf numFmtId="0" fontId="3" fillId="5" borderId="5" xfId="0" applyFont="1" applyFill="1" applyBorder="1" applyAlignment="1">
      <alignment wrapText="1"/>
    </xf>
    <xf numFmtId="10" fontId="7" fillId="5" borderId="12" xfId="0" applyNumberFormat="1" applyFont="1" applyFill="1" applyBorder="1" applyAlignment="1">
      <alignment horizontal="center" vertical="center" wrapText="1"/>
    </xf>
    <xf numFmtId="0" fontId="0" fillId="5" borderId="5" xfId="0" applyFill="1" applyBorder="1"/>
    <xf numFmtId="10" fontId="7" fillId="5" borderId="12" xfId="0" applyNumberFormat="1" applyFont="1" applyFill="1" applyBorder="1" applyAlignment="1">
      <alignment horizontal="center" vertical="center"/>
    </xf>
    <xf numFmtId="0" fontId="0" fillId="0" borderId="11" xfId="0" applyBorder="1" applyAlignment="1"/>
    <xf numFmtId="0" fontId="0" fillId="0" borderId="0" xfId="0" applyFill="1" applyAlignment="1"/>
    <xf numFmtId="10" fontId="0" fillId="0" borderId="1" xfId="0" applyNumberFormat="1" applyBorder="1" applyAlignment="1">
      <alignment horizontal="center"/>
    </xf>
    <xf numFmtId="165" fontId="0" fillId="0" borderId="1" xfId="0" applyNumberFormat="1" applyBorder="1" applyAlignment="1">
      <alignment horizontal="center" vertical="center"/>
    </xf>
    <xf numFmtId="165" fontId="0" fillId="0" borderId="1" xfId="0" applyNumberFormat="1" applyFill="1" applyBorder="1" applyAlignment="1">
      <alignment horizontal="center" vertical="center"/>
    </xf>
    <xf numFmtId="0" fontId="0" fillId="0" borderId="8" xfId="0" applyBorder="1" applyAlignment="1">
      <alignment horizontal="center" vertical="center"/>
    </xf>
    <xf numFmtId="165" fontId="0" fillId="0" borderId="8" xfId="0" applyNumberFormat="1" applyBorder="1" applyAlignment="1">
      <alignment horizontal="center" vertical="center"/>
    </xf>
    <xf numFmtId="0" fontId="6" fillId="0" borderId="4" xfId="0" applyFont="1" applyBorder="1" applyAlignment="1">
      <alignment horizontal="center" vertical="center" wrapText="1"/>
    </xf>
    <xf numFmtId="2" fontId="0" fillId="0" borderId="1" xfId="0" applyNumberFormat="1" applyBorder="1" applyAlignment="1">
      <alignment horizontal="center" vertical="center"/>
    </xf>
    <xf numFmtId="0" fontId="0" fillId="0" borderId="6" xfId="0" applyBorder="1" applyAlignment="1">
      <alignment horizontal="center" vertical="center"/>
    </xf>
    <xf numFmtId="0" fontId="0" fillId="0" borderId="6" xfId="0" applyBorder="1" applyAlignment="1">
      <alignment horizontal="center" vertical="center" wrapText="1"/>
    </xf>
    <xf numFmtId="0" fontId="0" fillId="0" borderId="9" xfId="0" applyBorder="1" applyAlignment="1">
      <alignment horizontal="center" vertical="center"/>
    </xf>
    <xf numFmtId="0" fontId="0" fillId="0" borderId="0" xfId="0" applyAlignment="1">
      <alignment horizontal="left"/>
    </xf>
    <xf numFmtId="0" fontId="6" fillId="2" borderId="1" xfId="0" applyFont="1" applyFill="1" applyBorder="1" applyAlignment="1">
      <alignment horizontal="center" vertical="center"/>
    </xf>
    <xf numFmtId="0" fontId="6" fillId="0" borderId="3" xfId="0" applyFont="1" applyBorder="1" applyAlignment="1">
      <alignment horizontal="center" vertical="center" wrapText="1"/>
    </xf>
    <xf numFmtId="165" fontId="6" fillId="0" borderId="4" xfId="0" applyNumberFormat="1" applyFont="1" applyBorder="1" applyAlignment="1">
      <alignment horizontal="center" vertical="center" wrapText="1"/>
    </xf>
    <xf numFmtId="0" fontId="6" fillId="0" borderId="10" xfId="0" applyFont="1" applyBorder="1" applyAlignment="1">
      <alignment horizontal="center" vertical="center" wrapText="1"/>
    </xf>
    <xf numFmtId="0" fontId="0" fillId="0" borderId="3" xfId="0" applyBorder="1" applyAlignment="1">
      <alignment horizontal="center" vertical="center"/>
    </xf>
    <xf numFmtId="0" fontId="0" fillId="7" borderId="0" xfId="0" applyFill="1"/>
    <xf numFmtId="0" fontId="0" fillId="0" borderId="0" xfId="0" applyFill="1" applyBorder="1"/>
    <xf numFmtId="165" fontId="0" fillId="0" borderId="0" xfId="0" applyNumberFormat="1" applyFill="1" applyBorder="1" applyAlignment="1">
      <alignment horizontal="center"/>
    </xf>
    <xf numFmtId="165" fontId="0" fillId="0" borderId="0" xfId="0" applyNumberFormat="1" applyFill="1" applyBorder="1"/>
    <xf numFmtId="0" fontId="4" fillId="0" borderId="0" xfId="0" applyFont="1" applyFill="1" applyBorder="1" applyAlignment="1">
      <alignment vertical="center"/>
    </xf>
    <xf numFmtId="0" fontId="0" fillId="0" borderId="0" xfId="0" applyFill="1" applyBorder="1" applyAlignment="1"/>
    <xf numFmtId="0" fontId="0" fillId="0" borderId="1" xfId="0" applyFill="1" applyBorder="1" applyAlignment="1">
      <alignment horizontal="center" vertical="center"/>
    </xf>
    <xf numFmtId="165" fontId="2" fillId="0" borderId="1" xfId="0" applyNumberFormat="1" applyFont="1" applyBorder="1" applyAlignment="1">
      <alignment horizontal="center" vertical="center"/>
    </xf>
    <xf numFmtId="0" fontId="0" fillId="0" borderId="0" xfId="0" applyAlignment="1">
      <alignment horizontal="center"/>
    </xf>
    <xf numFmtId="0" fontId="0" fillId="0" borderId="1" xfId="0" applyBorder="1" applyAlignment="1">
      <alignment horizontal="center" vertical="center"/>
    </xf>
    <xf numFmtId="0" fontId="0" fillId="0" borderId="11" xfId="0" applyBorder="1"/>
    <xf numFmtId="0" fontId="0" fillId="0" borderId="5" xfId="0" applyBorder="1"/>
    <xf numFmtId="0" fontId="0" fillId="4" borderId="0" xfId="0" applyFill="1"/>
    <xf numFmtId="0" fontId="0" fillId="0" borderId="0" xfId="0" applyBorder="1"/>
    <xf numFmtId="0" fontId="0" fillId="0" borderId="1" xfId="0" applyBorder="1" applyAlignment="1">
      <alignment horizontal="center" vertical="center" wrapText="1"/>
    </xf>
    <xf numFmtId="0" fontId="6" fillId="0" borderId="0" xfId="0" applyFont="1" applyFill="1" applyBorder="1" applyAlignment="1">
      <alignment horizontal="left" vertical="center" wrapText="1"/>
    </xf>
    <xf numFmtId="0" fontId="0" fillId="0" borderId="0" xfId="0" applyBorder="1" applyAlignment="1">
      <alignment horizontal="center" vertical="center"/>
    </xf>
    <xf numFmtId="2" fontId="7" fillId="0" borderId="1" xfId="0" applyNumberFormat="1" applyFont="1" applyFill="1" applyBorder="1" applyAlignment="1">
      <alignment horizontal="center" vertical="center"/>
    </xf>
    <xf numFmtId="2" fontId="7" fillId="0" borderId="1" xfId="0" applyNumberFormat="1" applyFont="1" applyFill="1" applyBorder="1" applyAlignment="1">
      <alignment horizontal="center" vertical="center" wrapText="1"/>
    </xf>
    <xf numFmtId="165" fontId="7" fillId="0" borderId="8" xfId="0" applyNumberFormat="1" applyFont="1" applyFill="1" applyBorder="1" applyAlignment="1">
      <alignment horizontal="center" vertical="center"/>
    </xf>
    <xf numFmtId="0" fontId="0" fillId="5" borderId="0" xfId="0" applyFill="1"/>
    <xf numFmtId="0" fontId="9" fillId="3" borderId="2" xfId="0" applyFont="1" applyFill="1" applyBorder="1" applyAlignment="1">
      <alignment horizontal="center" vertical="center" wrapText="1"/>
    </xf>
    <xf numFmtId="1" fontId="0" fillId="0" borderId="1" xfId="0" applyNumberFormat="1" applyBorder="1" applyAlignment="1">
      <alignment horizontal="center" vertical="center"/>
    </xf>
    <xf numFmtId="1" fontId="0" fillId="0" borderId="8" xfId="0" applyNumberFormat="1" applyBorder="1" applyAlignment="1">
      <alignment horizontal="center" vertical="center"/>
    </xf>
    <xf numFmtId="1" fontId="0" fillId="0" borderId="1" xfId="0" applyNumberFormat="1" applyFill="1" applyBorder="1" applyAlignment="1">
      <alignment horizontal="center" vertical="center"/>
    </xf>
    <xf numFmtId="164" fontId="7" fillId="0" borderId="1" xfId="0" applyNumberFormat="1"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0" xfId="0" applyFill="1" applyBorder="1" applyAlignment="1">
      <alignment horizontal="center" vertical="center"/>
    </xf>
    <xf numFmtId="0" fontId="8" fillId="0" borderId="0" xfId="0" applyFont="1" applyFill="1" applyBorder="1" applyAlignment="1">
      <alignment horizontal="left" vertical="center" wrapText="1"/>
    </xf>
    <xf numFmtId="0" fontId="0" fillId="0" borderId="0" xfId="0" applyFont="1" applyFill="1" applyBorder="1" applyAlignment="1">
      <alignment horizontal="center" vertical="center"/>
    </xf>
    <xf numFmtId="0" fontId="9" fillId="0" borderId="0" xfId="0" applyFont="1" applyFill="1" applyBorder="1" applyAlignment="1">
      <alignment horizontal="left" vertical="center" wrapText="1"/>
    </xf>
    <xf numFmtId="0" fontId="0" fillId="4" borderId="0" xfId="0" applyFill="1" applyAlignment="1">
      <alignment horizontal="center" vertical="center" wrapText="1"/>
    </xf>
    <xf numFmtId="10" fontId="0" fillId="9" borderId="1" xfId="0" applyNumberFormat="1" applyFill="1" applyBorder="1" applyAlignment="1">
      <alignment horizontal="center" vertical="center"/>
    </xf>
    <xf numFmtId="2" fontId="0" fillId="4" borderId="11" xfId="0" applyNumberFormat="1" applyFill="1" applyBorder="1"/>
    <xf numFmtId="2" fontId="0" fillId="4" borderId="0" xfId="0" applyNumberFormat="1" applyFill="1" applyBorder="1"/>
    <xf numFmtId="0" fontId="0" fillId="0" borderId="0" xfId="0" applyFill="1" applyBorder="1" applyAlignment="1">
      <alignment horizontal="left"/>
    </xf>
    <xf numFmtId="0" fontId="7" fillId="0" borderId="0" xfId="0" applyFont="1" applyFill="1" applyBorder="1" applyAlignment="1">
      <alignment vertical="center"/>
    </xf>
    <xf numFmtId="165" fontId="7" fillId="0" borderId="0" xfId="0" applyNumberFormat="1" applyFont="1" applyFill="1" applyBorder="1" applyAlignment="1">
      <alignment horizontal="center" vertical="center"/>
    </xf>
    <xf numFmtId="2" fontId="6" fillId="0" borderId="10" xfId="0" applyNumberFormat="1" applyFont="1" applyBorder="1" applyAlignment="1">
      <alignment horizontal="center" vertical="center" wrapText="1"/>
    </xf>
    <xf numFmtId="10" fontId="0" fillId="0" borderId="1" xfId="0" applyNumberFormat="1" applyFill="1" applyBorder="1" applyAlignment="1">
      <alignment horizontal="center" vertical="center"/>
    </xf>
    <xf numFmtId="1" fontId="0" fillId="9" borderId="1" xfId="0" applyNumberFormat="1" applyFill="1" applyBorder="1" applyAlignment="1">
      <alignment horizontal="center" vertical="center"/>
    </xf>
    <xf numFmtId="0" fontId="3" fillId="6" borderId="1" xfId="0" applyFont="1" applyFill="1" applyBorder="1" applyAlignment="1">
      <alignment horizontal="center" vertical="center"/>
    </xf>
    <xf numFmtId="165" fontId="0" fillId="13" borderId="1" xfId="0" applyNumberFormat="1" applyFill="1" applyBorder="1" applyAlignment="1">
      <alignment horizontal="center" vertical="center"/>
    </xf>
    <xf numFmtId="0" fontId="0" fillId="0" borderId="1" xfId="0" applyFill="1" applyBorder="1" applyAlignment="1">
      <alignment wrapText="1"/>
    </xf>
    <xf numFmtId="0" fontId="0" fillId="0" borderId="7" xfId="0" applyBorder="1"/>
    <xf numFmtId="0" fontId="0" fillId="0" borderId="12" xfId="0" applyBorder="1"/>
    <xf numFmtId="0" fontId="8" fillId="14" borderId="1" xfId="0" applyFont="1" applyFill="1" applyBorder="1" applyAlignment="1">
      <alignment horizontal="center" vertical="center"/>
    </xf>
    <xf numFmtId="165" fontId="8" fillId="14" borderId="1" xfId="0" applyNumberFormat="1" applyFont="1" applyFill="1" applyBorder="1" applyAlignment="1">
      <alignment horizontal="center" vertical="center"/>
    </xf>
    <xf numFmtId="0" fontId="8" fillId="14" borderId="1" xfId="0" applyNumberFormat="1" applyFont="1" applyFill="1" applyBorder="1" applyAlignment="1">
      <alignment horizontal="center" vertical="center" wrapText="1"/>
    </xf>
    <xf numFmtId="1" fontId="8" fillId="14" borderId="1" xfId="0" applyNumberFormat="1" applyFont="1" applyFill="1" applyBorder="1" applyAlignment="1">
      <alignment horizontal="center" vertical="center" wrapText="1"/>
    </xf>
    <xf numFmtId="10" fontId="8" fillId="14" borderId="1" xfId="0" applyNumberFormat="1" applyFont="1" applyFill="1" applyBorder="1" applyAlignment="1">
      <alignment horizontal="center" vertical="center"/>
    </xf>
    <xf numFmtId="2" fontId="8" fillId="14" borderId="1" xfId="0" applyNumberFormat="1" applyFont="1" applyFill="1" applyBorder="1" applyAlignment="1">
      <alignment horizontal="center" vertical="center"/>
    </xf>
    <xf numFmtId="10" fontId="8" fillId="14" borderId="1" xfId="0" applyNumberFormat="1" applyFont="1" applyFill="1" applyBorder="1" applyAlignment="1">
      <alignment horizontal="center" vertical="center" wrapText="1"/>
    </xf>
    <xf numFmtId="2" fontId="8" fillId="14" borderId="1" xfId="0" applyNumberFormat="1" applyFont="1" applyFill="1" applyBorder="1" applyAlignment="1">
      <alignment horizontal="center" vertical="center" wrapText="1"/>
    </xf>
    <xf numFmtId="10" fontId="8" fillId="14" borderId="15" xfId="0" applyNumberFormat="1" applyFont="1" applyFill="1" applyBorder="1" applyAlignment="1">
      <alignment horizontal="center" vertical="center" wrapText="1"/>
    </xf>
    <xf numFmtId="0" fontId="4" fillId="14" borderId="16" xfId="0" applyFont="1" applyFill="1" applyBorder="1" applyAlignment="1">
      <alignment wrapText="1"/>
    </xf>
    <xf numFmtId="10" fontId="7" fillId="0" borderId="17" xfId="0" applyNumberFormat="1" applyFont="1" applyFill="1" applyBorder="1" applyAlignment="1">
      <alignment horizontal="center" vertical="center"/>
    </xf>
    <xf numFmtId="2" fontId="7" fillId="0" borderId="17" xfId="0" applyNumberFormat="1" applyFont="1" applyFill="1" applyBorder="1" applyAlignment="1">
      <alignment horizontal="center" vertical="center"/>
    </xf>
    <xf numFmtId="10" fontId="7" fillId="0" borderId="18" xfId="0" applyNumberFormat="1" applyFont="1" applyFill="1" applyBorder="1" applyAlignment="1">
      <alignment horizontal="center" vertical="center" wrapText="1"/>
    </xf>
    <xf numFmtId="0" fontId="7" fillId="0" borderId="19" xfId="0" applyFont="1" applyFill="1" applyBorder="1" applyAlignment="1">
      <alignment horizontal="center" vertical="center" wrapText="1"/>
    </xf>
    <xf numFmtId="0" fontId="0" fillId="9" borderId="1" xfId="0" applyFont="1" applyFill="1" applyBorder="1" applyAlignment="1">
      <alignment horizontal="left" vertical="center"/>
    </xf>
    <xf numFmtId="0" fontId="0" fillId="12" borderId="1" xfId="0" applyFont="1" applyFill="1" applyBorder="1" applyAlignment="1">
      <alignment horizontal="left" vertical="center"/>
    </xf>
    <xf numFmtId="0" fontId="0" fillId="0" borderId="2" xfId="0" applyFont="1" applyFill="1" applyBorder="1" applyAlignment="1">
      <alignment horizontal="left" vertical="center" wrapText="1"/>
    </xf>
    <xf numFmtId="0" fontId="0" fillId="0" borderId="1" xfId="0" applyFont="1" applyBorder="1" applyAlignment="1">
      <alignment horizontal="left" vertical="center"/>
    </xf>
    <xf numFmtId="0" fontId="0" fillId="0" borderId="1" xfId="0" applyFont="1" applyFill="1" applyBorder="1" applyAlignment="1">
      <alignment horizontal="left" vertical="center"/>
    </xf>
    <xf numFmtId="165" fontId="0" fillId="12" borderId="1" xfId="0" applyNumberFormat="1" applyFill="1" applyBorder="1" applyAlignment="1">
      <alignment horizontal="center"/>
    </xf>
    <xf numFmtId="165" fontId="0" fillId="9" borderId="1" xfId="0" applyNumberFormat="1" applyFill="1" applyBorder="1" applyAlignment="1">
      <alignment horizontal="center"/>
    </xf>
    <xf numFmtId="0" fontId="19" fillId="0" borderId="1" xfId="0" applyFont="1" applyFill="1" applyBorder="1" applyAlignment="1">
      <alignment horizontal="center" vertical="center"/>
    </xf>
    <xf numFmtId="165" fontId="19" fillId="0" borderId="1" xfId="0" applyNumberFormat="1" applyFont="1" applyFill="1" applyBorder="1" applyAlignment="1">
      <alignment horizontal="center" vertical="center"/>
    </xf>
    <xf numFmtId="165" fontId="0" fillId="0" borderId="1" xfId="0" applyNumberFormat="1" applyFont="1" applyFill="1" applyBorder="1" applyAlignment="1">
      <alignment horizontal="center" vertical="center"/>
    </xf>
    <xf numFmtId="165" fontId="7" fillId="0" borderId="1" xfId="10" applyNumberFormat="1" applyFont="1" applyFill="1" applyBorder="1" applyAlignment="1" applyProtection="1">
      <alignment horizontal="center" vertical="center"/>
      <protection hidden="1"/>
    </xf>
    <xf numFmtId="0" fontId="0" fillId="0" borderId="1" xfId="0" applyFill="1" applyBorder="1" applyAlignment="1">
      <alignment horizontal="center" vertical="center" wrapText="1"/>
    </xf>
    <xf numFmtId="0" fontId="19"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0" fontId="4" fillId="0" borderId="4" xfId="0" applyNumberFormat="1" applyFont="1" applyFill="1" applyBorder="1" applyAlignment="1">
      <alignment horizontal="center" vertical="center" wrapText="1"/>
    </xf>
    <xf numFmtId="10" fontId="4" fillId="0" borderId="4" xfId="0" applyNumberFormat="1" applyFont="1" applyFill="1" applyBorder="1" applyAlignment="1">
      <alignment horizontal="center" vertical="center" wrapText="1"/>
    </xf>
    <xf numFmtId="2" fontId="4" fillId="0" borderId="4" xfId="0" applyNumberFormat="1" applyFont="1" applyFill="1" applyBorder="1" applyAlignment="1">
      <alignment horizontal="center" vertical="center" wrapText="1"/>
    </xf>
    <xf numFmtId="165" fontId="4" fillId="0" borderId="4" xfId="0" applyNumberFormat="1" applyFont="1" applyFill="1" applyBorder="1" applyAlignment="1">
      <alignment horizontal="center" vertical="center" wrapText="1"/>
    </xf>
    <xf numFmtId="164" fontId="4" fillId="0" borderId="1" xfId="0" applyNumberFormat="1" applyFont="1" applyFill="1" applyBorder="1" applyAlignment="1">
      <alignment horizontal="center" vertical="center" wrapText="1"/>
    </xf>
    <xf numFmtId="0" fontId="3" fillId="7"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6" fillId="2" borderId="1" xfId="0" applyNumberFormat="1" applyFont="1" applyFill="1" applyBorder="1" applyAlignment="1">
      <alignment horizontal="center" vertical="center" wrapText="1"/>
    </xf>
    <xf numFmtId="10" fontId="0" fillId="7" borderId="14" xfId="0" applyNumberFormat="1" applyFill="1" applyBorder="1" applyAlignment="1">
      <alignment horizontal="center" wrapText="1"/>
    </xf>
    <xf numFmtId="0" fontId="0" fillId="0" borderId="1" xfId="0" applyFont="1" applyBorder="1" applyAlignment="1">
      <alignment horizontal="left" vertical="center" wrapText="1"/>
    </xf>
    <xf numFmtId="0" fontId="0" fillId="9" borderId="1" xfId="0" applyFont="1" applyFill="1" applyBorder="1" applyAlignment="1">
      <alignment horizontal="left" vertical="center" wrapText="1"/>
    </xf>
    <xf numFmtId="0" fontId="0" fillId="12" borderId="1" xfId="0"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7" borderId="14" xfId="0" applyFill="1" applyBorder="1" applyAlignment="1">
      <alignment horizontal="center" vertical="center" wrapText="1"/>
    </xf>
    <xf numFmtId="0" fontId="7" fillId="12" borderId="1" xfId="0" applyFont="1" applyFill="1" applyBorder="1" applyAlignment="1">
      <alignment horizontal="center" vertical="center"/>
    </xf>
    <xf numFmtId="0" fontId="0" fillId="12" borderId="1" xfId="0" applyFill="1" applyBorder="1" applyAlignment="1">
      <alignment horizontal="center" vertical="center"/>
    </xf>
    <xf numFmtId="165" fontId="2" fillId="12" borderId="1" xfId="0" applyNumberFormat="1" applyFont="1" applyFill="1" applyBorder="1" applyAlignment="1" applyProtection="1">
      <alignment horizontal="center" vertical="center"/>
      <protection hidden="1"/>
    </xf>
    <xf numFmtId="0" fontId="7" fillId="9" borderId="1" xfId="0" applyFont="1" applyFill="1" applyBorder="1" applyAlignment="1">
      <alignment horizontal="center" vertical="center"/>
    </xf>
    <xf numFmtId="0" fontId="0" fillId="0" borderId="1" xfId="0" applyBorder="1" applyAlignment="1">
      <alignment horizontal="left"/>
    </xf>
    <xf numFmtId="0" fontId="0" fillId="0" borderId="1" xfId="0" applyBorder="1" applyAlignment="1">
      <alignment horizontal="center"/>
    </xf>
    <xf numFmtId="0" fontId="6" fillId="15" borderId="1" xfId="0" applyNumberFormat="1" applyFont="1" applyFill="1" applyBorder="1" applyAlignment="1">
      <alignment horizontal="center" vertical="center" wrapText="1"/>
    </xf>
    <xf numFmtId="1" fontId="0" fillId="12" borderId="17" xfId="0" applyNumberFormat="1" applyFill="1" applyBorder="1" applyAlignment="1">
      <alignment horizontal="center" vertical="center"/>
    </xf>
    <xf numFmtId="1" fontId="0" fillId="12" borderId="1" xfId="0" applyNumberFormat="1" applyFill="1" applyBorder="1" applyAlignment="1">
      <alignment horizontal="center" vertical="center"/>
    </xf>
    <xf numFmtId="10" fontId="0" fillId="12" borderId="19" xfId="0" applyNumberFormat="1" applyFill="1" applyBorder="1" applyAlignment="1">
      <alignment horizontal="center" vertical="center"/>
    </xf>
    <xf numFmtId="0" fontId="0" fillId="0" borderId="9" xfId="0" applyBorder="1" applyAlignment="1"/>
    <xf numFmtId="0" fontId="3" fillId="10" borderId="5" xfId="0" applyFont="1" applyFill="1" applyBorder="1"/>
    <xf numFmtId="0" fontId="3" fillId="10" borderId="0" xfId="0" applyFont="1" applyFill="1" applyBorder="1"/>
    <xf numFmtId="0" fontId="3" fillId="10" borderId="12" xfId="0" applyFont="1" applyFill="1" applyBorder="1"/>
    <xf numFmtId="0" fontId="0" fillId="0" borderId="1" xfId="0" applyFill="1" applyBorder="1" applyAlignment="1">
      <alignment horizontal="left" vertical="center"/>
    </xf>
    <xf numFmtId="0" fontId="0" fillId="5" borderId="1" xfId="0" applyNumberFormat="1" applyFill="1" applyBorder="1" applyAlignment="1">
      <alignment horizontal="center" vertical="center"/>
    </xf>
    <xf numFmtId="0" fontId="0" fillId="5" borderId="6" xfId="0" applyNumberFormat="1" applyFill="1" applyBorder="1" applyAlignment="1">
      <alignment horizontal="center" vertical="center"/>
    </xf>
    <xf numFmtId="0" fontId="6" fillId="0" borderId="0" xfId="0" applyFont="1" applyBorder="1"/>
    <xf numFmtId="0" fontId="0" fillId="0" borderId="1" xfId="0" applyFont="1" applyFill="1" applyBorder="1" applyAlignment="1">
      <alignment horizontal="center" vertical="center"/>
    </xf>
    <xf numFmtId="0" fontId="0" fillId="0" borderId="1" xfId="0" applyFont="1" applyFill="1" applyBorder="1" applyAlignment="1">
      <alignment wrapText="1"/>
    </xf>
    <xf numFmtId="165" fontId="7" fillId="0" borderId="1" xfId="10" applyNumberFormat="1" applyFont="1" applyFill="1" applyBorder="1" applyAlignment="1">
      <alignment horizontal="center" vertical="center"/>
    </xf>
    <xf numFmtId="165" fontId="2" fillId="0" borderId="1" xfId="0" applyNumberFormat="1" applyFont="1" applyFill="1" applyBorder="1" applyAlignment="1">
      <alignment horizontal="center" vertical="center"/>
    </xf>
    <xf numFmtId="2" fontId="4" fillId="14" borderId="1" xfId="0" applyNumberFormat="1" applyFont="1" applyFill="1" applyBorder="1" applyAlignment="1">
      <alignment horizontal="center" vertical="center" wrapText="1"/>
    </xf>
    <xf numFmtId="166" fontId="22" fillId="0" borderId="1" xfId="141" applyNumberFormat="1" applyFont="1" applyFill="1" applyBorder="1" applyAlignment="1" applyProtection="1">
      <alignment horizontal="center" vertical="center"/>
      <protection locked="0"/>
    </xf>
    <xf numFmtId="166" fontId="22" fillId="0" borderId="1" xfId="141" quotePrefix="1" applyNumberFormat="1" applyFont="1" applyFill="1" applyBorder="1" applyAlignment="1" applyProtection="1">
      <alignment horizontal="center" vertical="center"/>
      <protection hidden="1"/>
    </xf>
    <xf numFmtId="166" fontId="22" fillId="9" borderId="1" xfId="141" applyNumberFormat="1" applyFont="1" applyFill="1" applyBorder="1" applyAlignment="1" applyProtection="1">
      <alignment horizontal="center" vertical="center"/>
      <protection locked="0"/>
    </xf>
    <xf numFmtId="166" fontId="22" fillId="12" borderId="1" xfId="0" applyNumberFormat="1" applyFont="1" applyFill="1" applyBorder="1" applyAlignment="1" applyProtection="1">
      <alignment horizontal="center" vertical="center"/>
      <protection locked="0"/>
    </xf>
    <xf numFmtId="165" fontId="7" fillId="12" borderId="1" xfId="0" applyNumberFormat="1" applyFont="1" applyFill="1" applyBorder="1" applyAlignment="1">
      <alignment horizontal="center" vertical="center"/>
    </xf>
    <xf numFmtId="166" fontId="22" fillId="12" borderId="20" xfId="0" applyNumberFormat="1" applyFont="1" applyFill="1" applyBorder="1" applyAlignment="1" applyProtection="1">
      <alignment horizontal="center" vertical="center"/>
      <protection locked="0"/>
    </xf>
    <xf numFmtId="166" fontId="22" fillId="12" borderId="1" xfId="141" applyNumberFormat="1" applyFont="1" applyFill="1" applyBorder="1" applyAlignment="1" applyProtection="1">
      <alignment horizontal="center" vertical="center"/>
      <protection locked="0"/>
    </xf>
    <xf numFmtId="165" fontId="7" fillId="12" borderId="17" xfId="0" applyNumberFormat="1" applyFont="1" applyFill="1" applyBorder="1" applyAlignment="1">
      <alignment horizontal="center" vertical="center"/>
    </xf>
    <xf numFmtId="166" fontId="22" fillId="9" borderId="1" xfId="141" quotePrefix="1" applyNumberFormat="1" applyFont="1" applyFill="1" applyBorder="1" applyAlignment="1" applyProtection="1">
      <alignment horizontal="center" vertical="center"/>
      <protection hidden="1"/>
    </xf>
    <xf numFmtId="165" fontId="7" fillId="9" borderId="1" xfId="0" applyNumberFormat="1" applyFont="1" applyFill="1" applyBorder="1" applyAlignment="1">
      <alignment horizontal="center" vertical="center"/>
    </xf>
    <xf numFmtId="1" fontId="22" fillId="8" borderId="1" xfId="142" applyNumberFormat="1" applyFont="1" applyFill="1" applyBorder="1" applyAlignment="1" applyProtection="1">
      <alignment horizontal="center" vertical="center"/>
      <protection hidden="1"/>
    </xf>
    <xf numFmtId="0" fontId="6" fillId="15" borderId="1" xfId="0" applyNumberFormat="1" applyFont="1" applyFill="1" applyBorder="1" applyAlignment="1">
      <alignment horizontal="center" vertical="center"/>
    </xf>
    <xf numFmtId="0" fontId="19" fillId="12" borderId="1" xfId="0" applyFont="1" applyFill="1" applyBorder="1" applyAlignment="1">
      <alignment horizontal="center" vertical="center"/>
    </xf>
    <xf numFmtId="1" fontId="22" fillId="12" borderId="1" xfId="142" applyNumberFormat="1" applyFont="1" applyFill="1" applyBorder="1" applyAlignment="1" applyProtection="1">
      <alignment horizontal="center" vertical="center"/>
      <protection hidden="1"/>
    </xf>
    <xf numFmtId="0" fontId="0" fillId="9" borderId="1" xfId="0" applyFill="1" applyBorder="1" applyAlignment="1">
      <alignment horizontal="center" vertical="center"/>
    </xf>
    <xf numFmtId="0" fontId="0" fillId="9" borderId="6" xfId="0" applyFill="1" applyBorder="1" applyAlignment="1">
      <alignment horizontal="center" vertical="center"/>
    </xf>
    <xf numFmtId="0" fontId="0" fillId="12" borderId="6" xfId="0" applyFill="1" applyBorder="1" applyAlignment="1">
      <alignment horizontal="center" vertical="center"/>
    </xf>
    <xf numFmtId="165" fontId="7" fillId="15" borderId="1" xfId="0" applyNumberFormat="1" applyFont="1" applyFill="1" applyBorder="1" applyAlignment="1">
      <alignment horizontal="center" vertical="center"/>
    </xf>
    <xf numFmtId="10" fontId="0" fillId="12" borderId="1" xfId="0" applyNumberFormat="1" applyFont="1" applyFill="1" applyBorder="1" applyAlignment="1">
      <alignment horizontal="center" vertical="center"/>
    </xf>
    <xf numFmtId="2" fontId="0" fillId="12" borderId="6" xfId="0" applyNumberFormat="1" applyFont="1" applyFill="1" applyBorder="1" applyAlignment="1">
      <alignment horizontal="center" vertical="center"/>
    </xf>
    <xf numFmtId="0" fontId="0" fillId="12" borderId="1" xfId="0" applyFont="1" applyFill="1" applyBorder="1"/>
    <xf numFmtId="0" fontId="7" fillId="3" borderId="1" xfId="0" applyFont="1" applyFill="1" applyBorder="1" applyAlignment="1">
      <alignment horizontal="center" vertical="center" wrapText="1"/>
    </xf>
    <xf numFmtId="0" fontId="0" fillId="15" borderId="1" xfId="0" applyFont="1" applyFill="1" applyBorder="1" applyAlignment="1">
      <alignment horizontal="center" vertical="center" wrapText="1"/>
    </xf>
    <xf numFmtId="0" fontId="7" fillId="15" borderId="1"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23" fillId="3" borderId="1" xfId="0" applyFont="1" applyFill="1" applyBorder="1" applyAlignment="1">
      <alignment horizontal="center" vertical="center" wrapText="1"/>
    </xf>
    <xf numFmtId="0" fontId="0" fillId="7" borderId="5" xfId="0" applyFill="1" applyBorder="1" applyAlignment="1">
      <alignment horizontal="center" vertical="center" wrapText="1"/>
    </xf>
    <xf numFmtId="2" fontId="7" fillId="0" borderId="6" xfId="0" applyNumberFormat="1" applyFont="1" applyFill="1" applyBorder="1" applyAlignment="1">
      <alignment horizontal="center" vertical="center" wrapText="1"/>
    </xf>
    <xf numFmtId="0" fontId="0" fillId="12" borderId="1" xfId="0" applyNumberFormat="1" applyFont="1" applyFill="1" applyBorder="1" applyAlignment="1">
      <alignment horizontal="center" vertical="center"/>
    </xf>
    <xf numFmtId="2" fontId="0" fillId="12" borderId="1" xfId="0" applyNumberFormat="1" applyFont="1" applyFill="1" applyBorder="1" applyAlignment="1">
      <alignment horizontal="center" vertical="center"/>
    </xf>
    <xf numFmtId="0" fontId="3" fillId="6" borderId="1" xfId="0" applyFont="1" applyFill="1" applyBorder="1" applyAlignment="1">
      <alignment horizontal="center" vertical="center" wrapText="1"/>
    </xf>
    <xf numFmtId="2" fontId="0" fillId="0" borderId="1" xfId="0" applyNumberFormat="1" applyFill="1" applyBorder="1" applyAlignment="1">
      <alignment horizontal="center" vertical="center"/>
    </xf>
    <xf numFmtId="0" fontId="0" fillId="12" borderId="0" xfId="0" applyFill="1" applyAlignment="1">
      <alignment horizontal="center" vertical="center"/>
    </xf>
    <xf numFmtId="2" fontId="0" fillId="12" borderId="0" xfId="0" applyNumberFormat="1" applyFill="1" applyAlignment="1">
      <alignment horizontal="center" vertical="center"/>
    </xf>
    <xf numFmtId="0" fontId="0" fillId="0" borderId="1" xfId="0" applyFont="1" applyFill="1" applyBorder="1" applyAlignment="1">
      <alignment horizontal="center" wrapText="1"/>
    </xf>
    <xf numFmtId="165" fontId="0" fillId="0" borderId="1" xfId="0" applyNumberFormat="1" applyFill="1" applyBorder="1" applyAlignment="1">
      <alignment horizontal="center"/>
    </xf>
    <xf numFmtId="0" fontId="0" fillId="0" borderId="0" xfId="0" applyFill="1" applyAlignment="1">
      <alignment horizontal="center" vertical="center"/>
    </xf>
    <xf numFmtId="0" fontId="10" fillId="11" borderId="10" xfId="0" applyFont="1" applyFill="1" applyBorder="1" applyAlignment="1">
      <alignment horizontal="center" vertical="center"/>
    </xf>
    <xf numFmtId="0" fontId="0" fillId="0" borderId="21" xfId="0" applyBorder="1" applyAlignment="1">
      <alignment horizontal="center" vertical="center"/>
    </xf>
    <xf numFmtId="0" fontId="0" fillId="0" borderId="3" xfId="0" applyBorder="1" applyAlignment="1">
      <alignment horizontal="center" vertical="center"/>
    </xf>
    <xf numFmtId="0" fontId="6" fillId="8" borderId="1" xfId="0" applyFont="1" applyFill="1" applyBorder="1" applyAlignment="1">
      <alignment horizontal="center"/>
    </xf>
    <xf numFmtId="0" fontId="6" fillId="0" borderId="0" xfId="0" applyFont="1" applyFill="1" applyBorder="1" applyAlignment="1">
      <alignment horizontal="left"/>
    </xf>
    <xf numFmtId="0" fontId="3" fillId="10" borderId="1" xfId="0" applyFont="1" applyFill="1" applyBorder="1" applyAlignment="1">
      <alignment horizontal="center"/>
    </xf>
    <xf numFmtId="0" fontId="4" fillId="10" borderId="1" xfId="0" applyFont="1" applyFill="1" applyBorder="1" applyAlignment="1">
      <alignment horizontal="center" vertical="center"/>
    </xf>
    <xf numFmtId="0" fontId="6" fillId="8" borderId="1" xfId="0" applyFont="1" applyFill="1" applyBorder="1" applyAlignment="1">
      <alignment horizontal="center" vertical="center"/>
    </xf>
    <xf numFmtId="0" fontId="11" fillId="10" borderId="1" xfId="0" applyFont="1" applyFill="1" applyBorder="1" applyAlignment="1">
      <alignment horizontal="center" vertical="center" wrapText="1"/>
    </xf>
    <xf numFmtId="0" fontId="0" fillId="0" borderId="0" xfId="0" applyFill="1" applyBorder="1" applyAlignment="1">
      <alignment horizontal="center"/>
    </xf>
    <xf numFmtId="0" fontId="6" fillId="8" borderId="6" xfId="0" applyFont="1" applyFill="1" applyBorder="1" applyAlignment="1">
      <alignment horizontal="center"/>
    </xf>
    <xf numFmtId="0" fontId="6" fillId="8" borderId="13" xfId="0" applyFont="1" applyFill="1" applyBorder="1" applyAlignment="1">
      <alignment horizontal="center"/>
    </xf>
    <xf numFmtId="0" fontId="6" fillId="8" borderId="2" xfId="0" applyFont="1" applyFill="1" applyBorder="1" applyAlignment="1">
      <alignment horizontal="center"/>
    </xf>
    <xf numFmtId="0" fontId="6" fillId="12" borderId="1" xfId="0" applyFont="1" applyFill="1" applyBorder="1" applyAlignment="1">
      <alignment horizontal="left"/>
    </xf>
    <xf numFmtId="0" fontId="8" fillId="0" borderId="0" xfId="0" applyFont="1" applyFill="1" applyBorder="1" applyAlignment="1">
      <alignment horizontal="center" vertical="center"/>
    </xf>
    <xf numFmtId="0" fontId="0" fillId="4" borderId="0" xfId="0" applyFill="1" applyBorder="1" applyAlignment="1">
      <alignment horizontal="center"/>
    </xf>
    <xf numFmtId="0" fontId="0" fillId="12" borderId="1" xfId="0" applyFill="1" applyBorder="1" applyAlignment="1">
      <alignment horizontal="left" vertical="center" wrapText="1"/>
    </xf>
    <xf numFmtId="0" fontId="4" fillId="10" borderId="1" xfId="0" applyFont="1" applyFill="1" applyBorder="1" applyAlignment="1">
      <alignment horizontal="center"/>
    </xf>
    <xf numFmtId="165" fontId="3" fillId="10" borderId="1" xfId="0" applyNumberFormat="1" applyFont="1" applyFill="1" applyBorder="1" applyAlignment="1">
      <alignment horizontal="center"/>
    </xf>
    <xf numFmtId="0" fontId="12" fillId="7" borderId="0" xfId="0" applyFont="1" applyFill="1" applyAlignment="1">
      <alignment horizontal="center" vertical="center"/>
    </xf>
    <xf numFmtId="0" fontId="13" fillId="7" borderId="0" xfId="0" applyFont="1" applyFill="1" applyAlignment="1">
      <alignment horizontal="center" vertical="center"/>
    </xf>
    <xf numFmtId="0" fontId="0" fillId="6" borderId="0" xfId="0" applyFill="1" applyAlignment="1">
      <alignment horizontal="center"/>
    </xf>
    <xf numFmtId="0" fontId="14" fillId="6" borderId="0" xfId="0" applyFont="1" applyFill="1" applyAlignment="1">
      <alignment horizontal="center" vertical="center"/>
    </xf>
    <xf numFmtId="0" fontId="15" fillId="8" borderId="1" xfId="0" applyFont="1" applyFill="1" applyBorder="1" applyAlignment="1">
      <alignment horizontal="center" vertical="center"/>
    </xf>
    <xf numFmtId="0" fontId="3" fillId="6" borderId="6" xfId="0" applyFont="1" applyFill="1" applyBorder="1" applyAlignment="1">
      <alignment horizontal="left" vertical="center" wrapText="1"/>
    </xf>
    <xf numFmtId="0" fontId="0" fillId="0" borderId="13" xfId="0" applyBorder="1" applyAlignment="1">
      <alignment horizontal="left" vertical="center" wrapText="1"/>
    </xf>
    <xf numFmtId="0" fontId="0" fillId="0" borderId="2" xfId="0" applyBorder="1" applyAlignment="1">
      <alignment horizontal="left" vertical="center" wrapText="1"/>
    </xf>
    <xf numFmtId="0" fontId="3" fillId="6" borderId="1" xfId="0" applyFont="1" applyFill="1" applyBorder="1" applyAlignment="1">
      <alignment horizontal="left" vertical="center" wrapText="1"/>
    </xf>
    <xf numFmtId="0" fontId="15" fillId="8" borderId="1" xfId="0" applyFont="1" applyFill="1" applyBorder="1" applyAlignment="1">
      <alignment horizontal="center" vertical="center" wrapText="1"/>
    </xf>
    <xf numFmtId="0" fontId="7" fillId="8" borderId="1" xfId="0" applyFont="1" applyFill="1" applyBorder="1" applyAlignment="1">
      <alignment horizontal="center" vertical="center"/>
    </xf>
    <xf numFmtId="0" fontId="7" fillId="12" borderId="1" xfId="0" applyFont="1" applyFill="1" applyBorder="1" applyAlignment="1">
      <alignment horizontal="left" vertical="center" wrapText="1"/>
    </xf>
    <xf numFmtId="0" fontId="7" fillId="12" borderId="1" xfId="0" applyFont="1" applyFill="1" applyBorder="1" applyAlignment="1">
      <alignment horizontal="left" wrapText="1"/>
    </xf>
    <xf numFmtId="0" fontId="16" fillId="8" borderId="1" xfId="0" applyFont="1" applyFill="1" applyBorder="1" applyAlignment="1">
      <alignment horizontal="center" vertical="center"/>
    </xf>
    <xf numFmtId="0" fontId="10" fillId="7" borderId="1" xfId="0" applyFont="1" applyFill="1" applyBorder="1" applyAlignment="1">
      <alignment horizontal="center" vertical="center"/>
    </xf>
    <xf numFmtId="0" fontId="3" fillId="6" borderId="13" xfId="0" applyFont="1" applyFill="1" applyBorder="1" applyAlignment="1">
      <alignment horizontal="left" vertical="center" wrapText="1"/>
    </xf>
    <xf numFmtId="0" fontId="3" fillId="6" borderId="2" xfId="0" applyFont="1" applyFill="1" applyBorder="1" applyAlignment="1">
      <alignment horizontal="left" vertical="center" wrapText="1"/>
    </xf>
    <xf numFmtId="0" fontId="7" fillId="12" borderId="1" xfId="0" applyFont="1" applyFill="1" applyBorder="1" applyAlignment="1">
      <alignment horizontal="left" vertical="center"/>
    </xf>
    <xf numFmtId="0" fontId="0" fillId="8" borderId="1" xfId="0" applyFill="1" applyBorder="1" applyAlignment="1">
      <alignment horizontal="center"/>
    </xf>
    <xf numFmtId="0" fontId="4" fillId="7" borderId="1" xfId="0" applyFont="1" applyFill="1" applyBorder="1" applyAlignment="1">
      <alignment horizontal="center" vertical="center"/>
    </xf>
    <xf numFmtId="0" fontId="4" fillId="7" borderId="6" xfId="0" applyFont="1" applyFill="1" applyBorder="1" applyAlignment="1">
      <alignment horizontal="center" vertical="center"/>
    </xf>
    <xf numFmtId="0" fontId="4" fillId="7" borderId="13" xfId="0" applyFont="1" applyFill="1" applyBorder="1" applyAlignment="1">
      <alignment horizontal="center" vertical="center"/>
    </xf>
    <xf numFmtId="0" fontId="4" fillId="7" borderId="2" xfId="0" applyFont="1" applyFill="1" applyBorder="1" applyAlignment="1">
      <alignment horizontal="center" vertical="center"/>
    </xf>
    <xf numFmtId="0" fontId="4" fillId="7" borderId="6" xfId="0" applyFont="1" applyFill="1" applyBorder="1" applyAlignment="1">
      <alignment horizontal="center"/>
    </xf>
    <xf numFmtId="0" fontId="3" fillId="7" borderId="13" xfId="0" applyFont="1" applyFill="1" applyBorder="1" applyAlignment="1">
      <alignment horizontal="center"/>
    </xf>
    <xf numFmtId="0" fontId="3" fillId="7" borderId="2" xfId="0" applyFont="1" applyFill="1" applyBorder="1" applyAlignment="1">
      <alignment horizontal="center"/>
    </xf>
  </cellXfs>
  <cellStyles count="171">
    <cellStyle name="Followed Hyperlink" xfId="3" builtinId="9" hidden="1"/>
    <cellStyle name="Followed Hyperlink" xfId="5" builtinId="9" hidden="1"/>
    <cellStyle name="Followed Hyperlink" xfId="7" builtinId="9" hidden="1"/>
    <cellStyle name="Followed Hyperlink" xfId="9"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Hyperlink" xfId="2" builtinId="8" hidden="1"/>
    <cellStyle name="Hyperlink" xfId="4" builtinId="8" hidden="1"/>
    <cellStyle name="Hyperlink" xfId="6" builtinId="8" hidden="1"/>
    <cellStyle name="Hyperlink" xfId="8"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Normal" xfId="0" builtinId="0"/>
    <cellStyle name="Normal 2" xfId="1"/>
    <cellStyle name="Normal 5" xfId="10"/>
    <cellStyle name="Normal 5 2" xfId="141"/>
    <cellStyle name="Normal 5 2 2" xfId="142"/>
  </cellStyles>
  <dxfs count="174">
    <dxf>
      <font>
        <b/>
        <i val="0"/>
        <strike val="0"/>
        <condense val="0"/>
        <extend val="0"/>
        <outline val="0"/>
        <shadow val="0"/>
        <u val="none"/>
        <vertAlign val="baseline"/>
        <sz val="12"/>
        <color theme="1"/>
        <name val="Calibri"/>
        <scheme val="minor"/>
      </font>
      <fill>
        <patternFill patternType="solid">
          <fgColor theme="4" tint="0.59999389629810485"/>
          <bgColor theme="4" tint="0.59999389629810485"/>
        </patternFill>
      </fill>
      <alignment horizontal="left" vertical="center" textRotation="0" wrapText="1" indent="0" justifyLastLine="0" shrinkToFit="0" readingOrder="0"/>
      <border diagonalUp="0" diagonalDown="0">
        <left style="thin">
          <color indexed="64"/>
        </left>
        <right/>
        <top style="thin">
          <color indexed="64"/>
        </top>
        <bottom style="thin">
          <color indexed="64"/>
        </bottom>
      </border>
    </dxf>
    <dxf>
      <font>
        <b/>
        <i val="0"/>
        <strike val="0"/>
        <condense val="0"/>
        <extend val="0"/>
        <outline val="0"/>
        <shadow val="0"/>
        <u val="none"/>
        <vertAlign val="baseline"/>
        <sz val="12"/>
        <color theme="1"/>
        <name val="Calibri"/>
        <scheme val="minor"/>
      </font>
      <fill>
        <patternFill patternType="solid">
          <fgColor theme="4" tint="0.59999389629810485"/>
          <bgColor theme="4" tint="0.59999389629810485"/>
        </patternFill>
      </fill>
      <alignment horizontal="left" vertical="center" textRotation="0" wrapText="1" indent="0" justifyLastLine="0" shrinkToFit="0" readingOrder="0"/>
      <border diagonalUp="0" diagonalDown="0">
        <left style="thin">
          <color indexed="64"/>
        </left>
        <right/>
        <top style="thin">
          <color indexed="64"/>
        </top>
        <bottom style="thin">
          <color indexed="64"/>
        </bottom>
      </border>
    </dxf>
    <dxf>
      <font>
        <b/>
        <i val="0"/>
        <strike val="0"/>
        <condense val="0"/>
        <extend val="0"/>
        <outline val="0"/>
        <shadow val="0"/>
        <u val="none"/>
        <vertAlign val="baseline"/>
        <sz val="12"/>
        <color theme="1"/>
        <name val="Calibri"/>
        <scheme val="minor"/>
      </font>
      <fill>
        <patternFill patternType="solid">
          <fgColor theme="4" tint="0.59999389629810485"/>
          <bgColor theme="4" tint="0.5999938962981048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theme="1"/>
        <name val="Calibri"/>
        <scheme val="minor"/>
      </font>
      <fill>
        <patternFill patternType="solid">
          <fgColor theme="4" tint="0.59999389629810485"/>
          <bgColor theme="4" tint="0.5999938962981048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theme="1"/>
        <name val="Calibri"/>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theme="1"/>
        <name val="Calibri"/>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theme="1"/>
        <name val="Calibri"/>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theme="1"/>
        <name val="Calibri"/>
        <scheme val="minor"/>
      </font>
      <numFmt numFmtId="0" formatCode="General"/>
      <fill>
        <patternFill patternType="solid">
          <fgColor theme="4" tint="0.59999389629810485"/>
          <bgColor theme="4" tint="0.5999938962981048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theme="1"/>
        <name val="Calibri"/>
        <scheme val="minor"/>
      </font>
      <fill>
        <patternFill patternType="solid">
          <fgColor theme="4" tint="0.59999389629810485"/>
          <bgColor theme="4" tint="0.59999389629810485"/>
        </patternFill>
      </fill>
      <alignment horizontal="left"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theme="1"/>
        <name val="Calibri"/>
        <scheme val="minor"/>
      </font>
      <fill>
        <patternFill patternType="solid">
          <fgColor theme="4" tint="0.59999389629810485"/>
          <bgColor theme="4" tint="0.59999389629810485"/>
        </patternFill>
      </fill>
      <alignment horizontal="left" vertical="center" textRotation="0" wrapText="1" indent="0" justifyLastLine="0" shrinkToFit="0" readingOrder="0"/>
    </dxf>
    <dxf>
      <border outline="0">
        <bottom style="thin">
          <color indexed="64"/>
        </bottom>
      </border>
    </dxf>
    <dxf>
      <alignment horizontal="center" vertical="center" textRotation="0" wrapText="1" indent="0" justifyLastLine="0" shrinkToFit="0"/>
      <border diagonalUp="0" diagonalDown="0" outline="0">
        <left style="thin">
          <color indexed="64"/>
        </left>
        <right style="thin">
          <color indexed="64"/>
        </right>
        <top/>
        <bottom/>
      </border>
    </dxf>
    <dxf>
      <fill>
        <patternFill patternType="solid">
          <bgColor theme="4" tint="0.79998168889431442"/>
        </patternFill>
      </fill>
      <alignment horizontal="center" vertical="center" textRotation="0" wrapText="0" indent="0" justifyLastLine="0" shrinkToFit="0" readingOrder="0"/>
    </dxf>
    <dxf>
      <numFmt numFmtId="2" formatCode="0.00"/>
      <fill>
        <patternFill patternType="solid">
          <bgColor theme="4" tint="0.79998168889431442"/>
        </patternFill>
      </fill>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numFmt numFmtId="14" formatCode="0.00%"/>
      <fill>
        <patternFill patternType="solid">
          <bgColor theme="4"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2" formatCode="0.00"/>
      <fill>
        <patternFill patternType="solid">
          <bgColor theme="4"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5" formatCode="&quot;$&quot;#,##0.00"/>
      <fill>
        <patternFill patternType="solid">
          <fgColor theme="4" tint="0.59999389629810485"/>
          <bgColor theme="4"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0" formatCode="General"/>
      <fill>
        <patternFill patternType="solid">
          <bgColor theme="4" tint="0.79998168889431442"/>
        </patternFill>
      </fill>
      <border diagonalUp="0" diagonalDown="0" outline="0">
        <left style="thin">
          <color indexed="64"/>
        </left>
        <right style="thin">
          <color indexed="64"/>
        </right>
        <top style="thin">
          <color indexed="64"/>
        </top>
        <bottom style="thin">
          <color indexed="64"/>
        </bottom>
      </border>
    </dxf>
    <dxf>
      <numFmt numFmtId="0" formatCode="General"/>
      <fill>
        <patternFill patternType="solid">
          <bgColor theme="4" tint="0.79998168889431442"/>
        </patternFill>
      </fill>
      <border diagonalUp="0" diagonalDown="0" outline="0">
        <left style="thin">
          <color indexed="64"/>
        </left>
        <right style="thin">
          <color indexed="64"/>
        </right>
        <top style="thin">
          <color indexed="64"/>
        </top>
        <bottom style="thin">
          <color indexed="64"/>
        </bottom>
      </border>
    </dxf>
    <dxf>
      <numFmt numFmtId="0" formatCode="General"/>
      <fill>
        <patternFill patternType="solid">
          <bgColor theme="4" tint="0.79998168889431442"/>
        </patternFill>
      </fill>
      <border diagonalUp="0" diagonalDown="0" outline="0">
        <left style="thin">
          <color indexed="64"/>
        </left>
        <right style="thin">
          <color indexed="64"/>
        </right>
        <top style="thin">
          <color indexed="64"/>
        </top>
        <bottom style="thin">
          <color indexed="64"/>
        </bottom>
      </border>
    </dxf>
    <dxf>
      <fill>
        <patternFill patternType="solid">
          <bgColor theme="4" tint="0.79998168889431442"/>
        </patternFill>
      </fill>
      <alignment horizontal="left" vertical="center" textRotation="0" wrapText="1" indent="0" justifyLastLine="0" shrinkToFit="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ill>
        <patternFill patternType="solid">
          <bgColor theme="4" tint="0.79998168889431442"/>
        </patternFill>
      </fill>
      <alignment horizontal="center" vertical="center" textRotation="0" wrapText="0" indent="0" justifyLastLine="0" shrinkToFit="0" readingOrder="0"/>
    </dxf>
    <dxf>
      <border>
        <bottom style="thin">
          <color indexed="64"/>
        </bottom>
      </border>
    </dxf>
    <dxf>
      <alignment horizontal="center" vertical="center" textRotation="0" wrapText="0" indent="0" justifyLastLine="0" shrinkToFit="0"/>
      <border diagonalUp="0" diagonalDown="0" outline="0">
        <left style="thin">
          <color indexed="64"/>
        </left>
        <right style="thin">
          <color indexed="64"/>
        </right>
        <top/>
        <bottom/>
      </border>
    </dxf>
    <dxf>
      <fill>
        <patternFill patternType="solid">
          <bgColor theme="4" tint="0.79998168889431442"/>
        </patternFill>
      </fill>
      <alignment horizontal="center" vertical="center" textRotation="0" wrapText="0" indent="0" justifyLastLine="0" shrinkToFit="0" readingOrder="0"/>
    </dxf>
    <dxf>
      <numFmt numFmtId="2" formatCode="0.00"/>
      <fill>
        <patternFill patternType="solid">
          <bgColor theme="4" tint="0.79998168889431442"/>
        </patternFill>
      </fill>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numFmt numFmtId="14" formatCode="0.00%"/>
      <fill>
        <patternFill patternType="solid">
          <bgColor theme="4"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2"/>
        <color auto="1"/>
        <name val="Calibri"/>
        <scheme val="minor"/>
      </font>
      <numFmt numFmtId="165" formatCode="&quot;$&quot;#,##0.00"/>
      <fill>
        <patternFill patternType="solid">
          <fgColor theme="4" tint="0.59999389629810485"/>
          <bgColor theme="4"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0" formatCode="General"/>
      <fill>
        <patternFill patternType="solid">
          <bgColor theme="4" tint="0.79998168889431442"/>
        </patternFill>
      </fill>
      <border diagonalUp="0" diagonalDown="0" outline="0">
        <left style="thin">
          <color indexed="64"/>
        </left>
        <right style="thin">
          <color indexed="64"/>
        </right>
        <top style="thin">
          <color indexed="64"/>
        </top>
        <bottom style="thin">
          <color indexed="64"/>
        </bottom>
      </border>
    </dxf>
    <dxf>
      <numFmt numFmtId="0" formatCode="General"/>
      <fill>
        <patternFill patternType="solid">
          <bgColor theme="4" tint="0.79998168889431442"/>
        </patternFill>
      </fill>
      <border diagonalUp="0" diagonalDown="0" outline="0">
        <left style="thin">
          <color indexed="64"/>
        </left>
        <right style="thin">
          <color indexed="64"/>
        </right>
        <top style="thin">
          <color indexed="64"/>
        </top>
        <bottom style="thin">
          <color indexed="64"/>
        </bottom>
      </border>
    </dxf>
    <dxf>
      <numFmt numFmtId="0" formatCode="General"/>
      <fill>
        <patternFill patternType="solid">
          <bgColor theme="4" tint="0.79998168889431442"/>
        </patternFill>
      </fill>
      <border diagonalUp="0" diagonalDown="0" outline="0">
        <left style="thin">
          <color indexed="64"/>
        </left>
        <right style="thin">
          <color indexed="64"/>
        </right>
        <top style="thin">
          <color indexed="64"/>
        </top>
        <bottom style="thin">
          <color indexed="64"/>
        </bottom>
      </border>
    </dxf>
    <dxf>
      <fill>
        <patternFill patternType="solid">
          <bgColor theme="4" tint="0.79998168889431442"/>
        </patternFill>
      </fill>
      <alignment horizontal="left" vertical="center" textRotation="0" wrapText="1" indent="0" justifyLastLine="0" shrinkToFit="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ill>
        <patternFill patternType="solid">
          <bgColor theme="4" tint="0.79998168889431442"/>
        </patternFill>
      </fill>
      <alignment horizontal="center" vertical="center" textRotation="0" wrapText="0" indent="0" justifyLastLine="0" shrinkToFit="0" readingOrder="0"/>
    </dxf>
    <dxf>
      <border>
        <bottom style="thin">
          <color indexed="64"/>
        </bottom>
      </border>
    </dxf>
    <dxf>
      <alignment horizontal="center" vertical="center" textRotation="0" wrapText="1" indent="0" justifyLastLine="0" shrinkToFit="0"/>
      <border diagonalUp="0" diagonalDown="0" outline="0">
        <left style="thin">
          <color indexed="64"/>
        </left>
        <right style="thin">
          <color indexed="64"/>
        </right>
        <top/>
        <bottom/>
      </border>
    </dxf>
    <dxf>
      <numFmt numFmtId="0" formatCode="General"/>
      <fill>
        <patternFill patternType="solid">
          <bgColor theme="4" tint="0.79998168889431442"/>
        </patternFill>
      </fill>
      <alignment horizontal="center" vertical="center" textRotation="0" wrapText="0" indent="0" justifyLastLine="0" shrinkToFit="0" readingOrder="0"/>
    </dxf>
    <dxf>
      <numFmt numFmtId="2" formatCode="0.00"/>
      <fill>
        <patternFill patternType="solid">
          <bgColor theme="4" tint="0.79998168889431442"/>
        </patternFill>
      </fill>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numFmt numFmtId="14" formatCode="0.00%"/>
      <fill>
        <patternFill patternType="solid">
          <bgColor theme="4"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2" formatCode="0.00"/>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2"/>
        <color auto="1"/>
        <name val="Calibri"/>
        <scheme val="minor"/>
      </font>
      <numFmt numFmtId="165" formatCode="&quot;$&quot;#,##0.00"/>
      <fill>
        <patternFill patternType="solid">
          <fgColor theme="4" tint="0.59999389629810485"/>
          <bgColor theme="4"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0" formatCode="General"/>
      <fill>
        <patternFill patternType="solid">
          <bgColor theme="4" tint="0.79998168889431442"/>
        </patternFill>
      </fill>
      <border diagonalUp="0" diagonalDown="0" outline="0">
        <left style="thin">
          <color indexed="64"/>
        </left>
        <right style="thin">
          <color indexed="64"/>
        </right>
        <top style="thin">
          <color indexed="64"/>
        </top>
        <bottom style="thin">
          <color indexed="64"/>
        </bottom>
      </border>
    </dxf>
    <dxf>
      <numFmt numFmtId="0" formatCode="General"/>
      <fill>
        <patternFill patternType="solid">
          <bgColor theme="4" tint="0.79998168889431442"/>
        </patternFill>
      </fill>
      <border diagonalUp="0" diagonalDown="0" outline="0">
        <left style="thin">
          <color indexed="64"/>
        </left>
        <right style="thin">
          <color indexed="64"/>
        </right>
        <top style="thin">
          <color indexed="64"/>
        </top>
        <bottom style="thin">
          <color indexed="64"/>
        </bottom>
      </border>
    </dxf>
    <dxf>
      <numFmt numFmtId="0" formatCode="General"/>
      <fill>
        <patternFill patternType="solid">
          <bgColor theme="4" tint="0.79998168889431442"/>
        </patternFill>
      </fill>
      <border diagonalUp="0" diagonalDown="0" outline="0">
        <left style="thin">
          <color auto="1"/>
        </left>
        <right style="thin">
          <color indexed="64"/>
        </right>
        <top style="thin">
          <color indexed="64"/>
        </top>
        <bottom style="thin">
          <color indexed="64"/>
        </bottom>
      </border>
    </dxf>
    <dxf>
      <font>
        <b/>
      </font>
      <fill>
        <patternFill patternType="solid">
          <fgColor indexed="64"/>
          <bgColor theme="4" tint="0.79998168889431442"/>
        </patternFill>
      </fill>
      <alignment horizontal="left" vertical="center" textRotation="0" wrapText="1" indent="0" justifyLastLine="0" shrinkToFit="0"/>
      <border diagonalUp="0" diagonalDown="0" outline="0">
        <left style="thin">
          <color auto="1"/>
        </left>
        <right style="thin">
          <color auto="1"/>
        </right>
        <top style="thin">
          <color auto="1"/>
        </top>
        <bottom style="thin">
          <color auto="1"/>
        </bottom>
      </border>
    </dxf>
    <dxf>
      <border>
        <top style="thin">
          <color indexed="64"/>
        </top>
      </border>
    </dxf>
    <dxf>
      <border diagonalUp="0" diagonalDown="0">
        <left style="thin">
          <color indexed="64"/>
        </left>
        <right style="thin">
          <color indexed="64"/>
        </right>
        <top style="thin">
          <color indexed="64"/>
        </top>
        <bottom style="thin">
          <color indexed="64"/>
        </bottom>
      </border>
    </dxf>
    <dxf>
      <fill>
        <patternFill patternType="solid">
          <bgColor theme="4" tint="0.79998168889431442"/>
        </patternFill>
      </fill>
      <alignment horizontal="center" vertical="center" textRotation="0" wrapText="0" indent="0" justifyLastLine="0" shrinkToFit="0" readingOrder="0"/>
    </dxf>
    <dxf>
      <border>
        <bottom style="thin">
          <color indexed="64"/>
        </bottom>
      </border>
    </dxf>
    <dxf>
      <alignment horizontal="center" vertical="center" textRotation="0" wrapText="1" indent="0" justifyLastLine="0" shrinkToFit="0"/>
      <border diagonalUp="0" diagonalDown="0" outline="0">
        <left style="thin">
          <color indexed="64"/>
        </left>
        <right style="thin">
          <color indexed="64"/>
        </right>
        <top/>
        <bottom/>
      </border>
    </dxf>
    <dxf>
      <alignment horizontal="center" vertical="center" textRotation="0" indent="0" justifyLastLine="0" shrinkToFit="0"/>
      <border diagonalUp="0" diagonalDown="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2" formatCode="0.00"/>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top style="thin">
          <color auto="1"/>
        </top>
        <bottom/>
      </border>
    </dxf>
    <dxf>
      <font>
        <b val="0"/>
        <i val="0"/>
        <strike val="0"/>
        <condense val="0"/>
        <extend val="0"/>
        <outline val="0"/>
        <shadow val="0"/>
        <u val="none"/>
        <vertAlign val="baseline"/>
        <sz val="12"/>
        <color auto="1"/>
        <name val="Calibri"/>
        <scheme val="minor"/>
      </font>
      <numFmt numFmtId="2" formatCode="0.00"/>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2"/>
        <color auto="1"/>
        <name val="Calibri"/>
        <scheme val="minor"/>
      </font>
      <numFmt numFmtId="2" formatCode="0.00"/>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color auto="1"/>
      </font>
      <numFmt numFmtId="2" formatCode="0.00"/>
      <fill>
        <patternFill patternType="none">
          <fgColor indexed="64"/>
          <bgColor indexed="65"/>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color auto="1"/>
      </font>
      <numFmt numFmtId="2" formatCode="0.00"/>
      <fill>
        <patternFill patternType="none">
          <fgColor indexed="64"/>
          <bgColor indexed="65"/>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color auto="1"/>
      </font>
      <numFmt numFmtId="14" formatCode="0.00%"/>
      <fill>
        <patternFill patternType="none">
          <fgColor indexed="64"/>
          <bgColor indexed="65"/>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numFmt numFmtId="165" formatCode="&quot;$&quot;#,##0.00"/>
      <alignment horizontal="center" vertical="center" textRotation="0" indent="0" justifyLastLine="0" shrinkToFit="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5" formatCode="&quot;$&quot;#,##0.00"/>
      <fill>
        <patternFill patternType="none">
          <fgColor indexed="64"/>
          <bgColor indexed="65"/>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ill>
        <patternFill patternType="none">
          <fgColor indexed="64"/>
          <bgColor indexed="65"/>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2"/>
        <color theme="1"/>
        <name val="Calibri"/>
        <scheme val="minor"/>
      </font>
      <numFmt numFmtId="0" formatCode="General"/>
      <fill>
        <patternFill patternType="solid">
          <fgColor theme="4" tint="0.59999389629810485"/>
          <bgColor theme="4" tint="0.5999938962981048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border>
        <top style="thin">
          <color indexed="64"/>
        </top>
      </border>
    </dxf>
    <dxf>
      <border diagonalUp="0" diagonalDown="0">
        <left style="thin">
          <color indexed="64"/>
        </left>
        <right style="thin">
          <color indexed="64"/>
        </right>
        <top style="thin">
          <color indexed="64"/>
        </top>
        <bottom style="thin">
          <color indexed="64"/>
        </bottom>
      </border>
    </dxf>
    <dxf>
      <alignment horizontal="center" vertical="center" textRotation="0" indent="0" justifyLastLine="0" shrinkToFit="0"/>
    </dxf>
    <dxf>
      <border>
        <bottom style="thin">
          <color indexed="64"/>
        </bottom>
      </border>
    </dxf>
    <dxf>
      <alignment horizontal="center" vertical="center" textRotation="0" wrapText="1" indent="0" justifyLastLine="0" shrinkToFit="0"/>
      <border diagonalUp="0" diagonalDown="0" outline="0">
        <left style="thin">
          <color indexed="64"/>
        </left>
        <right style="thin">
          <color indexed="64"/>
        </right>
        <top/>
        <bottom/>
      </border>
    </dxf>
    <dxf>
      <numFmt numFmtId="14" formatCode="0.00%"/>
      <alignment horizontal="center" vertical="center" textRotation="0" wrapText="0" indent="0" justifyLastLine="0" shrinkToFit="0" readingOrder="0"/>
      <border diagonalUp="0" diagonalDown="0">
        <left style="thin">
          <color indexed="0"/>
        </left>
        <right style="thin">
          <color indexed="64"/>
        </right>
        <top style="thin">
          <color indexed="0"/>
        </top>
        <bottom style="thin">
          <color indexed="0"/>
        </bottom>
      </border>
    </dxf>
    <dxf>
      <numFmt numFmtId="14" formatCode="0.00%"/>
      <alignment horizontal="center" vertical="center" textRotation="0" indent="0" justifyLastLine="0" shrinkToFit="0"/>
      <border diagonalUp="0" diagonalDown="0">
        <left style="thin">
          <color indexed="64"/>
        </left>
        <right style="thin">
          <color indexed="0"/>
        </right>
        <top style="thin">
          <color indexed="0"/>
        </top>
        <bottom style="thin">
          <color indexed="0"/>
        </bottom>
      </border>
    </dxf>
    <dxf>
      <numFmt numFmtId="14" formatCode="0.0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numFmt numFmtId="14" formatCode="0.0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numFmt numFmtId="1" formatCode="0"/>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1"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numFmt numFmtId="1"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numFmt numFmtId="1" formatCode="0"/>
      <alignment horizontal="center" vertical="center" textRotation="0" indent="0" justifyLastLine="0" shrinkToFit="0"/>
      <border diagonalUp="0" diagonalDown="0">
        <left style="thin">
          <color indexed="0"/>
        </left>
        <right style="thin">
          <color indexed="0"/>
        </right>
        <top style="thin">
          <color indexed="0"/>
        </top>
        <bottom style="thin">
          <color indexed="0"/>
        </bottom>
      </border>
    </dxf>
    <dxf>
      <numFmt numFmtId="1" formatCode="0"/>
      <alignment horizontal="center" vertical="center" textRotation="0" indent="0" justifyLastLine="0" shrinkToFit="0"/>
      <border diagonalUp="0" diagonalDown="0">
        <left style="thin">
          <color indexed="0"/>
        </left>
        <right style="thin">
          <color indexed="0"/>
        </right>
        <top style="thin">
          <color indexed="0"/>
        </top>
        <bottom style="thin">
          <color indexed="0"/>
        </bottom>
      </border>
    </dxf>
    <dxf>
      <font>
        <b/>
        <i val="0"/>
        <strike val="0"/>
        <condense val="0"/>
        <extend val="0"/>
        <outline val="0"/>
        <shadow val="0"/>
        <u val="none"/>
        <vertAlign val="baseline"/>
        <sz val="12"/>
        <color theme="1"/>
        <name val="Calibri"/>
        <scheme val="minor"/>
      </font>
      <numFmt numFmtId="0" formatCode="General"/>
      <fill>
        <patternFill patternType="solid">
          <fgColor theme="4" tint="0.59999389629810485"/>
          <bgColor theme="4" tint="0.5999938962981048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theme="1"/>
        <name val="Calibri"/>
        <scheme val="minor"/>
      </font>
      <fill>
        <patternFill patternType="solid">
          <fgColor theme="4" tint="0.59999389629810485"/>
          <bgColor theme="4" tint="0.59999389629810485"/>
        </patternFill>
      </fill>
      <alignment horizontal="left"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border>
        <top style="thin">
          <color indexed="0"/>
        </top>
      </border>
    </dxf>
    <dxf>
      <border diagonalUp="0" diagonalDown="0">
        <left style="thin">
          <color indexed="64"/>
        </left>
        <right style="thin">
          <color indexed="64"/>
        </right>
        <top style="thin">
          <color indexed="64"/>
        </top>
        <bottom style="thin">
          <color indexed="64"/>
        </bottom>
      </border>
    </dxf>
    <dxf>
      <border>
        <bottom style="thin">
          <color indexed="0"/>
        </bottom>
      </border>
    </dxf>
    <dxf>
      <alignment horizontal="center" vertical="center" textRotation="0" wrapText="1" indent="0" justifyLastLine="0" shrinkToFit="0" readingOrder="0"/>
      <border diagonalUp="0" diagonalDown="0">
        <left style="thin">
          <color indexed="0"/>
        </left>
        <right style="thin">
          <color indexed="0"/>
        </right>
        <top/>
        <bottom/>
      </border>
    </dxf>
    <dxf>
      <numFmt numFmtId="0" formatCode="General"/>
      <alignment horizontal="center" vertical="center" textRotation="0" wrapText="0" indent="0" justifyLastLine="0" shrinkToFit="0"/>
      <border diagonalUp="0" diagonalDown="0" outline="0">
        <left style="thin">
          <color indexed="64"/>
        </left>
        <right/>
        <top style="thin">
          <color indexed="64"/>
        </top>
        <bottom style="thin">
          <color indexed="64"/>
        </bottom>
      </border>
    </dxf>
    <dxf>
      <numFmt numFmtId="0" formatCode="General"/>
      <alignment horizontal="center" vertical="center" textRotation="0" wrapText="0" indent="0" justifyLastLine="0" shrinkToFit="0"/>
      <border diagonalUp="0" diagonalDown="0" outline="0">
        <left style="thin">
          <color indexed="64"/>
        </left>
        <right style="thin">
          <color indexed="64"/>
        </right>
        <top style="thin">
          <color indexed="64"/>
        </top>
        <bottom style="thin">
          <color indexed="64"/>
        </bottom>
      </border>
    </dxf>
    <dxf>
      <numFmt numFmtId="0" formatCode="General"/>
      <alignment horizontal="center" vertical="center" textRotation="0" wrapText="0" indent="0" justifyLastLine="0" shrinkToFit="0"/>
      <border diagonalUp="0" diagonalDown="0" outline="0">
        <left style="thin">
          <color indexed="64"/>
        </left>
        <right style="thin">
          <color indexed="64"/>
        </right>
        <top style="thin">
          <color indexed="64"/>
        </top>
        <bottom style="thin">
          <color indexed="64"/>
        </bottom>
      </border>
    </dxf>
    <dxf>
      <numFmt numFmtId="0" formatCode="General"/>
      <alignment horizontal="center" vertical="center" textRotation="0" wrapText="0" indent="0" justifyLastLine="0" shrinkToFit="0"/>
      <border diagonalUp="0" diagonalDown="0" outline="0">
        <left style="thin">
          <color indexed="64"/>
        </left>
        <right style="thin">
          <color indexed="64"/>
        </right>
        <top style="thin">
          <color indexed="64"/>
        </top>
        <bottom style="thin">
          <color indexed="64"/>
        </bottom>
      </border>
    </dxf>
    <dxf>
      <numFmt numFmtId="0" formatCode="General"/>
      <alignment horizontal="center" vertical="center" textRotation="0" wrapText="0" indent="0" justifyLastLine="0" shrinkToFit="0"/>
      <border diagonalUp="0" diagonalDown="0" outline="0">
        <left style="thin">
          <color indexed="64"/>
        </left>
        <right style="thin">
          <color indexed="64"/>
        </right>
        <top style="thin">
          <color indexed="64"/>
        </top>
        <bottom style="thin">
          <color indexed="64"/>
        </bottom>
      </border>
    </dxf>
    <dxf>
      <numFmt numFmtId="0" formatCode="General"/>
      <alignment horizontal="center" vertical="center" textRotation="0" wrapText="0" indent="0" justifyLastLine="0" shrinkToFit="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theme="1"/>
        <name val="Calibri"/>
        <scheme val="minor"/>
      </font>
      <fill>
        <patternFill patternType="solid">
          <fgColor theme="4" tint="0.59999389629810485"/>
          <bgColor theme="4" tint="0.59999389629810485"/>
        </patternFill>
      </fill>
      <alignment horizontal="left"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alignment horizontal="center" vertical="center"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theme="0"/>
        <name val="Calibri"/>
        <scheme val="minor"/>
      </font>
      <fill>
        <patternFill patternType="solid">
          <fgColor theme="4"/>
          <bgColor theme="4"/>
        </patternFill>
      </fill>
      <alignment horizontal="general" vertical="bottom" textRotation="0" wrapText="1" indent="0" justifyLastLine="0" shrinkToFit="0" readingOrder="0"/>
      <border diagonalUp="0" diagonalDown="0" outline="0">
        <left style="thin">
          <color indexed="0"/>
        </left>
        <right style="thin">
          <color auto="1"/>
        </right>
        <top style="thick">
          <color theme="0"/>
        </top>
        <bottom style="thin">
          <color auto="1"/>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indexed="64"/>
        </right>
        <top style="thin">
          <color indexed="0"/>
        </top>
        <bottom style="thin">
          <color indexed="0"/>
        </bottom>
      </border>
    </dxf>
    <dxf>
      <font>
        <b/>
        <i val="0"/>
        <strike val="0"/>
        <condense val="0"/>
        <extend val="0"/>
        <outline val="0"/>
        <shadow val="0"/>
        <u val="none"/>
        <vertAlign val="baseline"/>
        <sz val="12"/>
        <color auto="1"/>
        <name val="Calibri"/>
        <scheme val="minor"/>
      </font>
      <numFmt numFmtId="14" formatCode="0.00%"/>
      <fill>
        <patternFill patternType="solid">
          <fgColor theme="4"/>
          <bgColor theme="4"/>
        </patternFill>
      </fill>
      <alignment horizontal="center" vertical="center" textRotation="0" wrapText="1" indent="0" justifyLastLine="0" shrinkToFit="0" readingOrder="0"/>
      <border diagonalUp="0" diagonalDown="0" outline="0">
        <left style="thin">
          <color auto="1"/>
        </left>
        <right style="thin">
          <color theme="0"/>
        </right>
        <top style="thick">
          <color theme="0"/>
        </top>
        <bottom style="thin">
          <color auto="1"/>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2"/>
        <color auto="1"/>
        <name val="Calibri"/>
        <scheme val="minor"/>
      </font>
      <numFmt numFmtId="14" formatCode="0.00%"/>
      <fill>
        <patternFill patternType="solid">
          <fgColor theme="4"/>
          <bgColor theme="4"/>
        </patternFill>
      </fill>
      <alignment horizontal="center" vertical="center" textRotation="0" wrapText="1" indent="0" justifyLastLine="0" shrinkToFit="0" readingOrder="0"/>
      <border diagonalUp="0" diagonalDown="0" outline="0">
        <left style="thin">
          <color auto="1"/>
        </left>
        <right style="thin">
          <color theme="0"/>
        </right>
        <top style="thick">
          <color theme="0"/>
        </top>
        <bottom style="thin">
          <color auto="1"/>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auto="1"/>
        </right>
        <top style="thin">
          <color indexed="0"/>
        </top>
        <bottom style="thin">
          <color indexed="0"/>
        </bottom>
      </border>
    </dxf>
    <dxf>
      <font>
        <b/>
        <i val="0"/>
        <strike val="0"/>
        <condense val="0"/>
        <extend val="0"/>
        <outline val="0"/>
        <shadow val="0"/>
        <u val="none"/>
        <vertAlign val="baseline"/>
        <sz val="12"/>
        <color auto="1"/>
        <name val="Calibri"/>
        <scheme val="minor"/>
      </font>
      <numFmt numFmtId="14" formatCode="0.00%"/>
      <fill>
        <patternFill patternType="solid">
          <fgColor theme="4"/>
          <bgColor theme="4"/>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indexed="65"/>
        </patternFill>
      </fill>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2"/>
        <color auto="1"/>
        <name val="Calibri"/>
        <scheme val="minor"/>
      </font>
      <numFmt numFmtId="14" formatCode="0.00%"/>
      <fill>
        <patternFill patternType="solid">
          <fgColor theme="4"/>
          <bgColor theme="4"/>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indexed="65"/>
        </patternFill>
      </fill>
      <alignment horizontal="center" vertical="center" textRotation="0" wrapText="0" indent="0" justifyLastLine="0" shrinkToFit="0" readingOrder="0"/>
      <border diagonalUp="0" diagonalDown="0">
        <left style="thin">
          <color indexed="0"/>
        </left>
        <right style="thin">
          <color indexed="0"/>
        </right>
        <top style="thin">
          <color indexed="0"/>
        </top>
        <bottom style="thin">
          <color indexed="0"/>
        </bottom>
      </border>
    </dxf>
    <dxf>
      <font>
        <b/>
        <i val="0"/>
        <strike val="0"/>
        <condense val="0"/>
        <extend val="0"/>
        <outline val="0"/>
        <shadow val="0"/>
        <u val="none"/>
        <vertAlign val="baseline"/>
        <sz val="12"/>
        <color auto="1"/>
        <name val="Calibri"/>
        <scheme val="minor"/>
      </font>
      <numFmt numFmtId="14" formatCode="0.00%"/>
      <fill>
        <patternFill patternType="solid">
          <fgColor theme="4"/>
          <bgColor theme="4"/>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indexed="65"/>
        </patternFill>
      </fill>
      <alignment horizontal="center" vertical="center" textRotation="0" wrapText="0" indent="0" justifyLastLine="0" shrinkToFit="0" readingOrder="0"/>
      <border diagonalUp="0" diagonalDown="0" outline="0">
        <left style="thin">
          <color auto="1"/>
        </left>
        <right style="thin">
          <color indexed="0"/>
        </right>
        <top style="thin">
          <color indexed="0"/>
        </top>
        <bottom style="thin">
          <color indexed="0"/>
        </bottom>
      </border>
    </dxf>
    <dxf>
      <font>
        <b/>
        <i val="0"/>
        <strike val="0"/>
        <condense val="0"/>
        <extend val="0"/>
        <outline val="0"/>
        <shadow val="0"/>
        <u val="none"/>
        <vertAlign val="baseline"/>
        <sz val="12"/>
        <color auto="1"/>
        <name val="Calibri"/>
        <scheme val="minor"/>
      </font>
      <numFmt numFmtId="165" formatCode="&quot;$&quot;#,##0.00"/>
      <fill>
        <patternFill patternType="solid">
          <fgColor theme="4"/>
          <bgColor theme="4"/>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rgb="FFFF0000"/>
        <name val="Calibri"/>
        <scheme val="minor"/>
      </font>
      <numFmt numFmtId="165" formatCode="&quot;$&quot;#,##0.00"/>
      <fill>
        <patternFill patternType="none">
          <fgColor indexed="64"/>
          <bgColor indexed="65"/>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2"/>
        <color auto="1"/>
        <name val="Calibri"/>
        <scheme val="minor"/>
      </font>
      <numFmt numFmtId="14" formatCode="0.00%"/>
      <fill>
        <patternFill patternType="solid">
          <fgColor theme="4"/>
          <bgColor theme="4"/>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indexed="65"/>
        </patternFill>
      </fill>
      <alignment horizontal="center" vertical="center" textRotation="0" wrapText="0" indent="0" justifyLastLine="0" shrinkToFit="0" readingOrder="0"/>
      <border diagonalUp="0" diagonalDown="0" outline="0">
        <left style="thin">
          <color auto="1"/>
        </left>
        <right style="thin">
          <color auto="1"/>
        </right>
        <top style="thin">
          <color indexed="0"/>
        </top>
        <bottom style="thin">
          <color indexed="0"/>
        </bottom>
      </border>
    </dxf>
    <dxf>
      <font>
        <b/>
        <i val="0"/>
        <strike val="0"/>
        <condense val="0"/>
        <extend val="0"/>
        <outline val="0"/>
        <shadow val="0"/>
        <u val="none"/>
        <vertAlign val="baseline"/>
        <sz val="12"/>
        <color auto="1"/>
        <name val="Calibri"/>
        <scheme val="minor"/>
      </font>
      <numFmt numFmtId="165" formatCode="&quot;$&quot;#,##0.00"/>
      <fill>
        <patternFill patternType="solid">
          <fgColor theme="4"/>
          <bgColor theme="4"/>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auto="1"/>
        <name val="Calibri"/>
        <scheme val="minor"/>
      </font>
      <numFmt numFmtId="165" formatCode="&quot;$&quot;#,##0.00"/>
      <fill>
        <patternFill patternType="none">
          <fgColor indexed="64"/>
          <bgColor indexed="65"/>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2"/>
        <color auto="1"/>
        <name val="Calibri"/>
        <scheme val="minor"/>
      </font>
      <numFmt numFmtId="165" formatCode="&quot;$&quot;#,##0.00"/>
      <fill>
        <patternFill patternType="solid">
          <fgColor theme="4"/>
          <bgColor theme="4"/>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auto="1"/>
        <name val="Calibri"/>
        <scheme val="minor"/>
      </font>
      <numFmt numFmtId="165" formatCode="&quot;$&quot;#,##0.00"/>
      <fill>
        <patternFill patternType="none">
          <fgColor indexed="64"/>
          <bgColor indexed="65"/>
        </patternFill>
      </fill>
      <alignment horizontal="center" vertical="center" textRotation="0" wrapText="0" indent="0" justifyLastLine="0" shrinkToFit="0" readingOrder="0"/>
      <border diagonalUp="0" diagonalDown="0" outline="0">
        <left style="thin">
          <color indexed="0"/>
        </left>
        <right style="thin">
          <color auto="1"/>
        </right>
        <top style="thin">
          <color indexed="0"/>
        </top>
        <bottom style="thin">
          <color indexed="0"/>
        </bottom>
      </border>
    </dxf>
    <dxf>
      <font>
        <b/>
        <i val="0"/>
        <strike val="0"/>
        <condense val="0"/>
        <extend val="0"/>
        <outline val="0"/>
        <shadow val="0"/>
        <u val="none"/>
        <vertAlign val="baseline"/>
        <sz val="12"/>
        <color auto="1"/>
        <name val="Calibri"/>
        <scheme val="minor"/>
      </font>
      <numFmt numFmtId="165" formatCode="&quot;$&quot;#,##0.00"/>
      <fill>
        <patternFill patternType="solid">
          <fgColor theme="4"/>
          <bgColor theme="4"/>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auto="1"/>
        <name val="Calibri"/>
        <scheme val="minor"/>
      </font>
      <numFmt numFmtId="165" formatCode="&quot;$&quot;#,##0.00"/>
      <fill>
        <patternFill patternType="none">
          <fgColor indexed="64"/>
          <bgColor indexed="65"/>
        </patternFill>
      </fill>
      <alignment horizontal="center" vertical="center" textRotation="0" wrapText="0" indent="0" justifyLastLine="0" shrinkToFit="0" readingOrder="0"/>
      <border diagonalUp="0" diagonalDown="0">
        <left style="thin">
          <color indexed="0"/>
        </left>
        <right style="thin">
          <color indexed="0"/>
        </right>
        <top style="thin">
          <color indexed="0"/>
        </top>
        <bottom style="thin">
          <color indexed="0"/>
        </bottom>
      </border>
    </dxf>
    <dxf>
      <font>
        <b/>
        <i val="0"/>
        <strike val="0"/>
        <condense val="0"/>
        <extend val="0"/>
        <outline val="0"/>
        <shadow val="0"/>
        <u val="none"/>
        <vertAlign val="baseline"/>
        <sz val="12"/>
        <color auto="1"/>
        <name val="Calibri"/>
        <scheme val="minor"/>
      </font>
      <numFmt numFmtId="165" formatCode="&quot;$&quot;#,##0.00"/>
      <fill>
        <patternFill patternType="solid">
          <fgColor theme="4"/>
          <bgColor theme="4"/>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auto="1"/>
        <name val="Calibri"/>
        <scheme val="minor"/>
      </font>
      <numFmt numFmtId="165" formatCode="&quot;$&quot;#,##0.00"/>
      <fill>
        <patternFill patternType="none">
          <fgColor indexed="64"/>
          <bgColor indexed="65"/>
        </patternFill>
      </fill>
      <alignment horizontal="center" vertical="center" textRotation="0" wrapText="0" indent="0" justifyLastLine="0" shrinkToFit="0" readingOrder="0"/>
      <border diagonalUp="0" diagonalDown="0">
        <left style="thin">
          <color indexed="0"/>
        </left>
        <right style="thin">
          <color indexed="0"/>
        </right>
        <top style="thin">
          <color indexed="0"/>
        </top>
        <bottom style="thin">
          <color indexed="0"/>
        </bottom>
      </border>
    </dxf>
    <dxf>
      <font>
        <b/>
        <i val="0"/>
        <strike val="0"/>
        <condense val="0"/>
        <extend val="0"/>
        <outline val="0"/>
        <shadow val="0"/>
        <u val="none"/>
        <vertAlign val="baseline"/>
        <sz val="12"/>
        <color auto="1"/>
        <name val="Calibri"/>
        <scheme val="minor"/>
      </font>
      <numFmt numFmtId="165" formatCode="&quot;$&quot;#,##0.00"/>
      <fill>
        <patternFill patternType="solid">
          <fgColor theme="4"/>
          <bgColor theme="4"/>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auto="1"/>
        <name val="Calibri"/>
        <scheme val="minor"/>
      </font>
      <numFmt numFmtId="165" formatCode="&quot;$&quot;#,##0.00"/>
      <fill>
        <patternFill patternType="none">
          <fgColor indexed="64"/>
          <bgColor indexed="65"/>
        </patternFill>
      </fill>
      <alignment horizontal="center" vertical="center" textRotation="0" wrapText="0" indent="0" justifyLastLine="0" shrinkToFit="0" readingOrder="0"/>
      <border diagonalUp="0" diagonalDown="0">
        <left style="thin">
          <color indexed="0"/>
        </left>
        <right style="thin">
          <color indexed="0"/>
        </right>
        <top style="thin">
          <color indexed="0"/>
        </top>
        <bottom style="thin">
          <color indexed="0"/>
        </bottom>
      </border>
    </dxf>
    <dxf>
      <font>
        <b/>
        <i val="0"/>
        <strike val="0"/>
        <condense val="0"/>
        <extend val="0"/>
        <outline val="0"/>
        <shadow val="0"/>
        <u val="none"/>
        <vertAlign val="baseline"/>
        <sz val="12"/>
        <color auto="1"/>
        <name val="Calibri"/>
        <scheme val="minor"/>
      </font>
      <numFmt numFmtId="165" formatCode="&quot;$&quot;#,##0.00"/>
      <fill>
        <patternFill patternType="solid">
          <fgColor theme="4"/>
          <bgColor theme="4"/>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auto="1"/>
        <name val="Calibri"/>
        <scheme val="minor"/>
      </font>
      <numFmt numFmtId="165" formatCode="&quot;$&quot;#,##0.00"/>
      <fill>
        <patternFill patternType="none">
          <fgColor indexed="64"/>
          <bgColor indexed="65"/>
        </patternFill>
      </fill>
      <alignment horizontal="center" vertical="center" textRotation="0" wrapText="0" indent="0" justifyLastLine="0" shrinkToFit="0" readingOrder="0"/>
      <border diagonalUp="0" diagonalDown="0">
        <left style="thin">
          <color indexed="0"/>
        </left>
        <right style="thin">
          <color indexed="0"/>
        </right>
        <top style="thin">
          <color indexed="0"/>
        </top>
        <bottom style="thin">
          <color indexed="0"/>
        </bottom>
      </border>
    </dxf>
    <dxf>
      <font>
        <b/>
        <i val="0"/>
        <strike val="0"/>
        <condense val="0"/>
        <extend val="0"/>
        <outline val="0"/>
        <shadow val="0"/>
        <u val="none"/>
        <vertAlign val="baseline"/>
        <sz val="12"/>
        <color auto="1"/>
        <name val="Calibri"/>
        <scheme val="minor"/>
      </font>
      <numFmt numFmtId="165" formatCode="&quot;$&quot;#,##0.00"/>
      <fill>
        <patternFill patternType="solid">
          <fgColor theme="4"/>
          <bgColor theme="4"/>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auto="1"/>
        <name val="Calibri"/>
        <scheme val="minor"/>
      </font>
      <numFmt numFmtId="165" formatCode="&quot;$&quot;#,##0.00"/>
      <fill>
        <patternFill patternType="none">
          <fgColor indexed="64"/>
          <bgColor indexed="65"/>
        </patternFill>
      </fill>
      <alignment horizontal="center" vertical="center" textRotation="0" wrapText="0" indent="0" justifyLastLine="0" shrinkToFit="0" readingOrder="0"/>
      <border diagonalUp="0" diagonalDown="0">
        <left style="thin">
          <color indexed="0"/>
        </left>
        <right style="thin">
          <color indexed="0"/>
        </right>
        <top style="thin">
          <color indexed="0"/>
        </top>
        <bottom style="thin">
          <color indexed="0"/>
        </bottom>
      </border>
    </dxf>
    <dxf>
      <font>
        <b/>
        <i val="0"/>
        <strike val="0"/>
        <condense val="0"/>
        <extend val="0"/>
        <outline val="0"/>
        <shadow val="0"/>
        <u val="none"/>
        <vertAlign val="baseline"/>
        <sz val="12"/>
        <color auto="1"/>
        <name val="Calibri"/>
        <scheme val="minor"/>
      </font>
      <numFmt numFmtId="165" formatCode="&quot;$&quot;#,##0.00"/>
      <fill>
        <patternFill patternType="solid">
          <fgColor theme="4"/>
          <bgColor theme="4"/>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auto="1"/>
        <name val="Calibri"/>
        <scheme val="minor"/>
      </font>
      <numFmt numFmtId="165" formatCode="&quot;$&quot;#,##0.00"/>
      <fill>
        <patternFill patternType="none">
          <fgColor indexed="64"/>
          <bgColor indexed="65"/>
        </patternFill>
      </fill>
      <alignment horizontal="center" vertical="center" textRotation="0" wrapText="0" indent="0" justifyLastLine="0" shrinkToFit="0" readingOrder="0"/>
      <border diagonalUp="0" diagonalDown="0">
        <left style="thin">
          <color indexed="0"/>
        </left>
        <right style="thin">
          <color indexed="0"/>
        </right>
        <top style="thin">
          <color indexed="0"/>
        </top>
        <bottom style="thin">
          <color indexed="0"/>
        </bottom>
      </border>
    </dxf>
    <dxf>
      <font>
        <b/>
        <i val="0"/>
        <strike val="0"/>
        <condense val="0"/>
        <extend val="0"/>
        <outline val="0"/>
        <shadow val="0"/>
        <u val="none"/>
        <vertAlign val="baseline"/>
        <sz val="12"/>
        <color auto="1"/>
        <name val="Calibri"/>
        <scheme val="minor"/>
      </font>
      <numFmt numFmtId="165" formatCode="&quot;$&quot;#,##0.00"/>
      <fill>
        <patternFill patternType="solid">
          <fgColor theme="4"/>
          <bgColor theme="4"/>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auto="1"/>
        <name val="Calibri"/>
        <scheme val="minor"/>
      </font>
      <numFmt numFmtId="165" formatCode="&quot;$&quot;#,##0.00"/>
      <fill>
        <patternFill patternType="none">
          <fgColor indexed="64"/>
          <bgColor indexed="65"/>
        </patternFill>
      </fill>
      <alignment horizontal="center" vertical="center" textRotation="0" wrapText="0" indent="0" justifyLastLine="0" shrinkToFit="0" readingOrder="0"/>
      <border diagonalUp="0" diagonalDown="0" outline="0">
        <left style="thin">
          <color auto="1"/>
        </left>
        <right style="thin">
          <color indexed="0"/>
        </right>
        <top style="thin">
          <color indexed="0"/>
        </top>
        <bottom style="thin">
          <color indexed="0"/>
        </bottom>
      </border>
    </dxf>
    <dxf>
      <font>
        <b/>
        <i val="0"/>
        <strike val="0"/>
        <condense val="0"/>
        <extend val="0"/>
        <outline val="0"/>
        <shadow val="0"/>
        <u val="none"/>
        <vertAlign val="baseline"/>
        <sz val="12"/>
        <color auto="1"/>
        <name val="Calibri"/>
        <scheme val="minor"/>
      </font>
      <numFmt numFmtId="165" formatCode="&quot;$&quot;#,##0.00"/>
      <fill>
        <patternFill patternType="solid">
          <fgColor theme="4"/>
          <bgColor theme="4"/>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auto="1"/>
        <name val="Calibri"/>
        <scheme val="minor"/>
      </font>
      <numFmt numFmtId="165" formatCode="&quot;$&quot;#,##0.00"/>
      <fill>
        <patternFill patternType="none">
          <fgColor indexed="64"/>
          <bgColor indexed="65"/>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2"/>
        <color auto="1"/>
        <name val="Calibri"/>
        <scheme val="minor"/>
      </font>
      <numFmt numFmtId="165" formatCode="&quot;$&quot;#,##0.00"/>
      <fill>
        <patternFill patternType="solid">
          <fgColor theme="4"/>
          <bgColor theme="4"/>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2"/>
        <color auto="1"/>
        <name val="Calibri"/>
        <scheme val="minor"/>
      </font>
      <numFmt numFmtId="165" formatCode="&quot;$&quot;#,##0.00"/>
      <fill>
        <patternFill patternType="none">
          <fgColor indexed="64"/>
          <bgColor indexed="65"/>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2"/>
        <color auto="1"/>
        <name val="Calibri"/>
        <scheme val="minor"/>
      </font>
      <numFmt numFmtId="2" formatCode="0.00"/>
      <fill>
        <patternFill patternType="solid">
          <fgColor theme="4"/>
          <bgColor theme="4"/>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auto="1"/>
        <name val="Calibri"/>
        <scheme val="minor"/>
      </font>
      <numFmt numFmtId="2" formatCode="0.00"/>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2"/>
        <color auto="1"/>
        <name val="Calibri"/>
        <scheme val="minor"/>
      </font>
      <numFmt numFmtId="2" formatCode="0.00"/>
      <fill>
        <patternFill patternType="solid">
          <fgColor theme="4"/>
          <bgColor theme="4"/>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color auto="1"/>
      </font>
      <numFmt numFmtId="2" formatCode="0.00"/>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2"/>
        <color auto="1"/>
        <name val="Calibri"/>
        <scheme val="minor"/>
      </font>
      <numFmt numFmtId="165" formatCode="&quot;$&quot;#,##0.00"/>
      <fill>
        <patternFill patternType="solid">
          <fgColor theme="4"/>
          <bgColor theme="4"/>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auto="1"/>
        <name val="Calibri"/>
        <scheme val="minor"/>
      </font>
      <numFmt numFmtId="165" formatCode="&quot;$&quot;#,##0.00"/>
      <fill>
        <patternFill patternType="none">
          <fgColor indexed="64"/>
          <bgColor indexed="65"/>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2"/>
        <color auto="1"/>
        <name val="Calibri"/>
        <scheme val="minor"/>
      </font>
      <numFmt numFmtId="2" formatCode="0.00"/>
      <fill>
        <patternFill patternType="solid">
          <fgColor theme="4"/>
          <bgColor theme="4"/>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auto="1"/>
        <name val="Calibri"/>
        <scheme val="minor"/>
      </font>
      <numFmt numFmtId="2" formatCode="0.00"/>
      <fill>
        <patternFill patternType="none">
          <fgColor indexed="64"/>
          <bgColor indexed="65"/>
        </patternFill>
      </fill>
      <alignment horizontal="center" vertical="center" textRotation="0" wrapText="0" indent="0" justifyLastLine="0" shrinkToFit="0" readingOrder="0"/>
      <border diagonalUp="0" diagonalDown="0" outline="0">
        <left style="thin">
          <color indexed="0"/>
        </left>
        <right style="thin">
          <color auto="1"/>
        </right>
        <top style="thin">
          <color indexed="0"/>
        </top>
        <bottom style="thin">
          <color indexed="0"/>
        </bottom>
      </border>
    </dxf>
    <dxf>
      <font>
        <b/>
        <i val="0"/>
        <strike val="0"/>
        <condense val="0"/>
        <extend val="0"/>
        <outline val="0"/>
        <shadow val="0"/>
        <u val="none"/>
        <vertAlign val="baseline"/>
        <sz val="12"/>
        <color auto="1"/>
        <name val="Calibri"/>
        <scheme val="minor"/>
      </font>
      <numFmt numFmtId="14" formatCode="0.00%"/>
      <fill>
        <patternFill patternType="solid">
          <fgColor theme="4"/>
          <bgColor theme="4"/>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auto="1"/>
        <name val="Calibri"/>
        <scheme val="minor"/>
      </font>
      <numFmt numFmtId="2" formatCode="0.00"/>
      <fill>
        <patternFill patternType="none">
          <fgColor indexed="64"/>
          <bgColor indexed="65"/>
        </patternFill>
      </fill>
      <alignment horizontal="center" vertical="center" textRotation="0" wrapText="0" indent="0" justifyLastLine="0" shrinkToFit="0" readingOrder="0"/>
      <border diagonalUp="0" diagonalDown="0">
        <left style="thin">
          <color indexed="0"/>
        </left>
        <right style="thin">
          <color indexed="0"/>
        </right>
        <top style="thin">
          <color indexed="0"/>
        </top>
        <bottom style="thin">
          <color indexed="0"/>
        </bottom>
      </border>
    </dxf>
    <dxf>
      <font>
        <b/>
        <i val="0"/>
        <strike val="0"/>
        <condense val="0"/>
        <extend val="0"/>
        <outline val="0"/>
        <shadow val="0"/>
        <u val="none"/>
        <vertAlign val="baseline"/>
        <sz val="12"/>
        <color auto="1"/>
        <name val="Calibri"/>
        <scheme val="minor"/>
      </font>
      <numFmt numFmtId="14" formatCode="0.00%"/>
      <fill>
        <patternFill patternType="solid">
          <fgColor theme="4"/>
          <bgColor theme="4"/>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auto="1"/>
        <name val="Calibri"/>
        <scheme val="minor"/>
      </font>
      <numFmt numFmtId="2" formatCode="0.00"/>
      <fill>
        <patternFill patternType="none">
          <fgColor indexed="64"/>
          <bgColor indexed="65"/>
        </patternFill>
      </fill>
      <alignment horizontal="center" vertical="center" textRotation="0" wrapText="0" indent="0" justifyLastLine="0" shrinkToFit="0" readingOrder="0"/>
      <border diagonalUp="0" diagonalDown="0">
        <left style="thin">
          <color indexed="0"/>
        </left>
        <right style="thin">
          <color indexed="0"/>
        </right>
        <top style="thin">
          <color indexed="0"/>
        </top>
        <bottom style="thin">
          <color indexed="0"/>
        </bottom>
      </border>
    </dxf>
    <dxf>
      <font>
        <b/>
        <i val="0"/>
        <strike val="0"/>
        <condense val="0"/>
        <extend val="0"/>
        <outline val="0"/>
        <shadow val="0"/>
        <u val="none"/>
        <vertAlign val="baseline"/>
        <sz val="12"/>
        <color auto="1"/>
        <name val="Calibri"/>
        <scheme val="minor"/>
      </font>
      <numFmt numFmtId="14" formatCode="0.00%"/>
      <fill>
        <patternFill patternType="solid">
          <fgColor theme="4"/>
          <bgColor theme="4"/>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auto="1"/>
        <name val="Calibri"/>
        <scheme val="minor"/>
      </font>
      <numFmt numFmtId="2" formatCode="0.00"/>
      <fill>
        <patternFill patternType="none">
          <fgColor indexed="64"/>
          <bgColor indexed="65"/>
        </patternFill>
      </fill>
      <alignment horizontal="center" vertical="center" textRotation="0" wrapText="0" indent="0" justifyLastLine="0" shrinkToFit="0" readingOrder="0"/>
      <border diagonalUp="0" diagonalDown="0">
        <left style="thin">
          <color indexed="0"/>
        </left>
        <right style="thin">
          <color indexed="0"/>
        </right>
        <top style="thin">
          <color indexed="0"/>
        </top>
        <bottom style="thin">
          <color indexed="0"/>
        </bottom>
      </border>
    </dxf>
    <dxf>
      <font>
        <b/>
        <i val="0"/>
        <strike val="0"/>
        <condense val="0"/>
        <extend val="0"/>
        <outline val="0"/>
        <shadow val="0"/>
        <u val="none"/>
        <vertAlign val="baseline"/>
        <sz val="12"/>
        <color auto="1"/>
        <name val="Calibri"/>
        <scheme val="minor"/>
      </font>
      <numFmt numFmtId="14" formatCode="0.00%"/>
      <fill>
        <patternFill patternType="solid">
          <fgColor theme="4"/>
          <bgColor theme="4"/>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auto="1"/>
        <name val="Calibri"/>
        <scheme val="minor"/>
      </font>
      <numFmt numFmtId="2" formatCode="0.00"/>
      <fill>
        <patternFill patternType="none">
          <fgColor indexed="64"/>
          <bgColor indexed="65"/>
        </patternFill>
      </fill>
      <alignment horizontal="center" vertical="center" textRotation="0" wrapText="0" indent="0" justifyLastLine="0" shrinkToFit="0" readingOrder="0"/>
      <border diagonalUp="0" diagonalDown="0">
        <left style="thin">
          <color indexed="0"/>
        </left>
        <right style="thin">
          <color indexed="0"/>
        </right>
        <top style="thin">
          <color indexed="0"/>
        </top>
        <bottom style="thin">
          <color indexed="0"/>
        </bottom>
      </border>
    </dxf>
    <dxf>
      <font>
        <b/>
        <i val="0"/>
        <strike val="0"/>
        <condense val="0"/>
        <extend val="0"/>
        <outline val="0"/>
        <shadow val="0"/>
        <u val="none"/>
        <vertAlign val="baseline"/>
        <sz val="12"/>
        <color auto="1"/>
        <name val="Calibri"/>
        <scheme val="minor"/>
      </font>
      <numFmt numFmtId="2" formatCode="0.00"/>
      <fill>
        <patternFill patternType="solid">
          <fgColor theme="4"/>
          <bgColor theme="4"/>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auto="1"/>
        <name val="Calibri"/>
        <scheme val="minor"/>
      </font>
      <numFmt numFmtId="2" formatCode="0.00"/>
      <fill>
        <patternFill patternType="none">
          <fgColor indexed="64"/>
          <bgColor indexed="65"/>
        </patternFill>
      </fill>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i val="0"/>
        <strike val="0"/>
        <condense val="0"/>
        <extend val="0"/>
        <outline val="0"/>
        <shadow val="0"/>
        <u val="none"/>
        <vertAlign val="baseline"/>
        <sz val="12"/>
        <color auto="1"/>
        <name val="Calibri"/>
        <scheme val="minor"/>
      </font>
      <numFmt numFmtId="14" formatCode="0.00%"/>
      <fill>
        <patternFill patternType="solid">
          <fgColor theme="4"/>
          <bgColor theme="4"/>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auto="1"/>
        <name val="Calibri"/>
        <scheme val="minor"/>
      </font>
      <numFmt numFmtId="14" formatCode="0.00%"/>
      <fill>
        <patternFill patternType="none">
          <fgColor indexed="64"/>
          <bgColor indexed="65"/>
        </patternFill>
      </fill>
      <alignment horizontal="center" vertical="center" textRotation="0" wrapText="0" indent="0" justifyLastLine="0" shrinkToFit="0" readingOrder="0"/>
      <border diagonalUp="0" diagonalDown="0" outline="0">
        <left style="thin">
          <color auto="1"/>
        </left>
        <right style="thin">
          <color indexed="0"/>
        </right>
        <top style="thin">
          <color indexed="0"/>
        </top>
        <bottom style="thin">
          <color indexed="0"/>
        </bottom>
      </border>
    </dxf>
    <dxf>
      <font>
        <b/>
        <i val="0"/>
        <strike val="0"/>
        <condense val="0"/>
        <extend val="0"/>
        <outline val="0"/>
        <shadow val="0"/>
        <u val="none"/>
        <vertAlign val="baseline"/>
        <sz val="12"/>
        <color auto="1"/>
        <name val="Calibri"/>
        <scheme val="minor"/>
      </font>
      <numFmt numFmtId="1" formatCode="0"/>
      <fill>
        <patternFill patternType="solid">
          <fgColor theme="4"/>
          <bgColor theme="4"/>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auto="1"/>
        <name val="Calibri"/>
        <scheme val="minor"/>
      </font>
      <numFmt numFmtId="1" formatCode="0"/>
      <fill>
        <patternFill patternType="none">
          <fgColor indexed="64"/>
          <bgColor indexed="65"/>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2"/>
        <color auto="1"/>
        <name val="Calibri"/>
        <scheme val="minor"/>
      </font>
      <numFmt numFmtId="0" formatCode="General"/>
      <fill>
        <patternFill patternType="solid">
          <fgColor theme="4"/>
          <bgColor theme="4"/>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2"/>
        <color auto="1"/>
        <name val="Calibri"/>
        <scheme val="minor"/>
      </font>
      <numFmt numFmtId="165" formatCode="&quot;$&quot;#,##0.00"/>
      <fill>
        <patternFill patternType="solid">
          <fgColor theme="4"/>
          <bgColor theme="4"/>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auto="1"/>
        <name val="Calibri"/>
        <scheme val="minor"/>
      </font>
      <numFmt numFmtId="165" formatCode="&quot;$&quot;#,##0.00"/>
      <fill>
        <patternFill patternType="none">
          <fgColor indexed="64"/>
          <bgColor indexed="65"/>
        </patternFill>
      </fill>
      <alignment horizontal="center" vertical="center" textRotation="0" wrapText="0" indent="0" justifyLastLine="0" shrinkToFit="0" readingOrder="0"/>
      <border diagonalUp="0" diagonalDown="0" outline="0">
        <left style="thin">
          <color auto="1"/>
        </left>
        <right style="thin">
          <color auto="1"/>
        </right>
        <top style="thin">
          <color indexed="0"/>
        </top>
        <bottom style="thin">
          <color indexed="0"/>
        </bottom>
      </border>
    </dxf>
    <dxf>
      <font>
        <b val="0"/>
        <i val="0"/>
        <strike val="0"/>
        <condense val="0"/>
        <extend val="0"/>
        <outline val="0"/>
        <shadow val="0"/>
        <u val="none"/>
        <vertAlign val="baseline"/>
        <sz val="12"/>
        <color auto="1"/>
        <name val="Calibri"/>
        <scheme val="minor"/>
      </font>
      <numFmt numFmtId="165" formatCode="&quot;$&quot;#,##0.00"/>
      <fill>
        <patternFill patternType="none">
          <fgColor indexed="64"/>
          <bgColor indexed="65"/>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2"/>
        <color auto="1"/>
        <name val="Calibri"/>
        <scheme val="minor"/>
      </font>
      <numFmt numFmtId="165" formatCode="&quot;$&quot;#,##0.00"/>
      <fill>
        <patternFill patternType="solid">
          <fgColor indexed="64"/>
          <bgColor theme="4" tint="0.79998168889431442"/>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2"/>
        <color auto="1"/>
        <name val="Calibri"/>
        <scheme val="minor"/>
      </font>
      <fill>
        <patternFill patternType="solid">
          <fgColor theme="4"/>
          <bgColor theme="4"/>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12"/>
        <color auto="1"/>
        <name val="Calibri"/>
        <scheme val="minor"/>
      </font>
      <fill>
        <patternFill patternType="none">
          <fgColor indexed="64"/>
          <bgColor indexed="65"/>
        </patternFill>
      </fill>
      <alignment horizontal="left" vertical="center" textRotation="0" wrapText="1" indent="0" justifyLastLine="0" shrinkToFit="0" readingOrder="0"/>
      <border diagonalUp="0" diagonalDown="0">
        <left/>
        <right style="thin">
          <color auto="1"/>
        </right>
        <top style="thin">
          <color indexed="0"/>
        </top>
        <bottom style="thin">
          <color indexed="0"/>
        </bottom>
      </border>
    </dxf>
    <dxf>
      <border>
        <top style="thin">
          <color indexed="0"/>
        </top>
      </border>
    </dxf>
    <dxf>
      <border diagonalUp="0" diagonalDown="0">
        <left style="thin">
          <color indexed="0"/>
        </left>
        <right style="thin">
          <color indexed="0"/>
        </right>
        <top/>
        <bottom/>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center" textRotation="0" wrapText="0" indent="0" justifyLastLine="0" shrinkToFit="0" readingOrder="0"/>
    </dxf>
    <dxf>
      <border>
        <bottom style="thin">
          <color indexed="0"/>
        </bottom>
      </border>
    </dxf>
    <dxf>
      <font>
        <b/>
        <i val="0"/>
        <strike val="0"/>
        <condense val="0"/>
        <extend val="0"/>
        <outline val="0"/>
        <shadow val="0"/>
        <u val="none"/>
        <vertAlign val="baseline"/>
        <sz val="12"/>
        <color theme="0"/>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0"/>
        </left>
        <right style="thin">
          <color indexed="0"/>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layout>
        <c:manualLayout>
          <c:xMode val="edge"/>
          <c:yMode val="edge"/>
          <c:x val="0.13008546187824099"/>
          <c:y val="2.3622047244094498E-2"/>
        </c:manualLayout>
      </c:layout>
      <c:overlay val="0"/>
    </c:title>
    <c:autoTitleDeleted val="0"/>
    <c:plotArea>
      <c:layout/>
      <c:lineChart>
        <c:grouping val="standard"/>
        <c:varyColors val="0"/>
        <c:ser>
          <c:idx val="0"/>
          <c:order val="0"/>
          <c:tx>
            <c:strRef>
              <c:f>'Program Score Card Info. Only'!$A$11</c:f>
              <c:strCache>
                <c:ptCount val="1"/>
                <c:pt idx="0">
                  <c:v>Outcomes Total</c:v>
                </c:pt>
              </c:strCache>
            </c:strRef>
          </c:tx>
          <c:dLbls>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dLbls>
          <c:val>
            <c:numRef>
              <c:f>'Program Score Card Info. Only'!$B$11</c:f>
              <c:numCache>
                <c:formatCode>0.00</c:formatCode>
                <c:ptCount val="1"/>
                <c:pt idx="0">
                  <c:v>#N/A</c:v>
                </c:pt>
              </c:numCache>
            </c:numRef>
          </c:val>
          <c:smooth val="0"/>
        </c:ser>
        <c:dLbls>
          <c:showLegendKey val="0"/>
          <c:showVal val="0"/>
          <c:showCatName val="0"/>
          <c:showSerName val="0"/>
          <c:showPercent val="0"/>
          <c:showBubbleSize val="0"/>
        </c:dLbls>
        <c:marker val="1"/>
        <c:smooth val="0"/>
        <c:axId val="113668864"/>
        <c:axId val="113671552"/>
      </c:lineChart>
      <c:catAx>
        <c:axId val="113668864"/>
        <c:scaling>
          <c:orientation val="minMax"/>
        </c:scaling>
        <c:delete val="1"/>
        <c:axPos val="b"/>
        <c:majorTickMark val="out"/>
        <c:minorTickMark val="none"/>
        <c:tickLblPos val="nextTo"/>
        <c:crossAx val="113671552"/>
        <c:crosses val="autoZero"/>
        <c:auto val="1"/>
        <c:lblAlgn val="ctr"/>
        <c:lblOffset val="100"/>
        <c:noMultiLvlLbl val="0"/>
      </c:catAx>
      <c:valAx>
        <c:axId val="113671552"/>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3668864"/>
        <c:crosses val="autoZero"/>
        <c:crossBetween val="between"/>
      </c:valAx>
    </c:plotArea>
    <c:plotVisOnly val="1"/>
    <c:dispBlanksAs val="gap"/>
    <c:showDLblsOverMax val="0"/>
  </c:chart>
  <c:spPr>
    <a:solidFill>
      <a:schemeClr val="accent1">
        <a:lumMod val="40000"/>
        <a:lumOff val="60000"/>
      </a:schemeClr>
    </a:solidFill>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 r="0.75"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layout/>
      <c:overlay val="0"/>
    </c:title>
    <c:autoTitleDeleted val="0"/>
    <c:plotArea>
      <c:layout/>
      <c:scatterChart>
        <c:scatterStyle val="lineMarker"/>
        <c:varyColors val="0"/>
        <c:ser>
          <c:idx val="1"/>
          <c:order val="0"/>
          <c:tx>
            <c:strRef>
              <c:f>'Performance Monitoring Measures'!$D$1</c:f>
              <c:strCache>
                <c:ptCount val="1"/>
                <c:pt idx="0">
                  <c:v>Reduce Length of Homeless Episodes</c:v>
                </c:pt>
              </c:strCache>
            </c:strRef>
          </c:tx>
          <c:spPr>
            <a:ln w="47625">
              <a:noFill/>
            </a:ln>
          </c:spPr>
          <c:xVal>
            <c:strRef>
              <c:f>'Performance Monitoring Measures'!$A$2:$B$36</c:f>
              <c:strCache>
                <c:ptCount val="3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PSH</c:v>
                </c:pt>
                <c:pt idx="34">
                  <c:v>#N/A</c:v>
                </c:pt>
              </c:strCache>
            </c:strRef>
          </c:xVal>
          <c:yVal>
            <c:numRef>
              <c:f>'Performance Monitoring Measures'!$D$2:$D$37</c:f>
              <c:numCache>
                <c:formatCode>General</c:formatCode>
                <c:ptCount val="3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numCache>
            </c:numRef>
          </c:yVal>
          <c:smooth val="0"/>
        </c:ser>
        <c:dLbls>
          <c:showLegendKey val="0"/>
          <c:showVal val="0"/>
          <c:showCatName val="0"/>
          <c:showSerName val="0"/>
          <c:showPercent val="0"/>
          <c:showBubbleSize val="0"/>
        </c:dLbls>
        <c:axId val="104997248"/>
        <c:axId val="104998784"/>
      </c:scatterChart>
      <c:valAx>
        <c:axId val="104997248"/>
        <c:scaling>
          <c:orientation val="minMax"/>
        </c:scaling>
        <c:delete val="1"/>
        <c:axPos val="b"/>
        <c:majorTickMark val="out"/>
        <c:minorTickMark val="none"/>
        <c:tickLblPos val="nextTo"/>
        <c:crossAx val="104998784"/>
        <c:crosses val="autoZero"/>
        <c:crossBetween val="midCat"/>
      </c:valAx>
      <c:valAx>
        <c:axId val="104998784"/>
        <c:scaling>
          <c:orientation val="minMax"/>
          <c:max val="25"/>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4997248"/>
        <c:crosses val="autoZero"/>
        <c:crossBetween val="midCat"/>
      </c:valAx>
    </c:plotArea>
    <c:plotVisOnly val="1"/>
    <c:dispBlanksAs val="gap"/>
    <c:showDLblsOverMax val="0"/>
  </c:chart>
  <c:spPr>
    <a:solidFill>
      <a:schemeClr val="accent1">
        <a:lumMod val="40000"/>
        <a:lumOff val="60000"/>
      </a:schemeClr>
    </a:solidFill>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 r="0.7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layout/>
      <c:overlay val="0"/>
    </c:title>
    <c:autoTitleDeleted val="0"/>
    <c:plotArea>
      <c:layout/>
      <c:scatterChart>
        <c:scatterStyle val="lineMarker"/>
        <c:varyColors val="0"/>
        <c:ser>
          <c:idx val="2"/>
          <c:order val="0"/>
          <c:tx>
            <c:strRef>
              <c:f>'Performance Monitoring Measures'!$E$1</c:f>
              <c:strCache>
                <c:ptCount val="1"/>
                <c:pt idx="0">
                  <c:v>Increase Income, Benefits, and Self-Sufficiency</c:v>
                </c:pt>
              </c:strCache>
            </c:strRef>
          </c:tx>
          <c:spPr>
            <a:ln w="47625">
              <a:noFill/>
            </a:ln>
          </c:spPr>
          <c:xVal>
            <c:strRef>
              <c:f>'Performance Monitoring Measures'!$A$2:$B$36</c:f>
              <c:strCache>
                <c:ptCount val="3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PSH</c:v>
                </c:pt>
                <c:pt idx="34">
                  <c:v>#N/A</c:v>
                </c:pt>
              </c:strCache>
            </c:strRef>
          </c:xVal>
          <c:yVal>
            <c:numRef>
              <c:f>'Performance Monitoring Measures'!$E$2:$E$37</c:f>
              <c:numCache>
                <c:formatCode>General</c:formatCode>
                <c:ptCount val="3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numCache>
            </c:numRef>
          </c:yVal>
          <c:smooth val="0"/>
        </c:ser>
        <c:dLbls>
          <c:showLegendKey val="0"/>
          <c:showVal val="0"/>
          <c:showCatName val="0"/>
          <c:showSerName val="0"/>
          <c:showPercent val="0"/>
          <c:showBubbleSize val="0"/>
        </c:dLbls>
        <c:axId val="105014784"/>
        <c:axId val="105016320"/>
      </c:scatterChart>
      <c:valAx>
        <c:axId val="105014784"/>
        <c:scaling>
          <c:orientation val="minMax"/>
        </c:scaling>
        <c:delete val="1"/>
        <c:axPos val="b"/>
        <c:majorTickMark val="out"/>
        <c:minorTickMark val="none"/>
        <c:tickLblPos val="nextTo"/>
        <c:crossAx val="105016320"/>
        <c:crosses val="autoZero"/>
        <c:crossBetween val="midCat"/>
      </c:valAx>
      <c:valAx>
        <c:axId val="105016320"/>
        <c:scaling>
          <c:orientation val="minMax"/>
          <c:max val="25"/>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5014784"/>
        <c:crosses val="autoZero"/>
        <c:crossBetween val="midCat"/>
      </c:valAx>
    </c:plotArea>
    <c:plotVisOnly val="1"/>
    <c:dispBlanksAs val="gap"/>
    <c:showDLblsOverMax val="0"/>
  </c:chart>
  <c:spPr>
    <a:solidFill>
      <a:srgbClr val="DCE6F2"/>
    </a:solidFill>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 r="0.7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layout/>
      <c:overlay val="0"/>
    </c:title>
    <c:autoTitleDeleted val="0"/>
    <c:plotArea>
      <c:layout/>
      <c:scatterChart>
        <c:scatterStyle val="lineMarker"/>
        <c:varyColors val="0"/>
        <c:ser>
          <c:idx val="3"/>
          <c:order val="0"/>
          <c:tx>
            <c:strRef>
              <c:f>'Performance Monitoring Measures'!$F$1</c:f>
              <c:strCache>
                <c:ptCount val="1"/>
                <c:pt idx="0">
                  <c:v>HMIS Data Quality and Participation</c:v>
                </c:pt>
              </c:strCache>
            </c:strRef>
          </c:tx>
          <c:spPr>
            <a:ln w="47625">
              <a:noFill/>
            </a:ln>
          </c:spPr>
          <c:xVal>
            <c:strRef>
              <c:f>'Performance Monitoring Measures'!$A$2:$B$36</c:f>
              <c:strCache>
                <c:ptCount val="3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PSH</c:v>
                </c:pt>
                <c:pt idx="34">
                  <c:v>#N/A</c:v>
                </c:pt>
              </c:strCache>
            </c:strRef>
          </c:xVal>
          <c:yVal>
            <c:numRef>
              <c:f>'Performance Monitoring Measures'!$F$2:$F$37</c:f>
              <c:numCache>
                <c:formatCode>General</c:formatCode>
                <c:ptCount val="3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numCache>
            </c:numRef>
          </c:yVal>
          <c:smooth val="0"/>
        </c:ser>
        <c:dLbls>
          <c:showLegendKey val="0"/>
          <c:showVal val="0"/>
          <c:showCatName val="0"/>
          <c:showSerName val="0"/>
          <c:showPercent val="0"/>
          <c:showBubbleSize val="0"/>
        </c:dLbls>
        <c:axId val="105024128"/>
        <c:axId val="105038208"/>
      </c:scatterChart>
      <c:valAx>
        <c:axId val="105024128"/>
        <c:scaling>
          <c:orientation val="minMax"/>
        </c:scaling>
        <c:delete val="1"/>
        <c:axPos val="b"/>
        <c:majorTickMark val="out"/>
        <c:minorTickMark val="none"/>
        <c:tickLblPos val="nextTo"/>
        <c:crossAx val="105038208"/>
        <c:crosses val="autoZero"/>
        <c:crossBetween val="midCat"/>
      </c:valAx>
      <c:valAx>
        <c:axId val="105038208"/>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5024128"/>
        <c:crosses val="autoZero"/>
        <c:crossBetween val="midCat"/>
      </c:valAx>
    </c:plotArea>
    <c:plotVisOnly val="1"/>
    <c:dispBlanksAs val="gap"/>
    <c:showDLblsOverMax val="0"/>
  </c:chart>
  <c:spPr>
    <a:solidFill>
      <a:srgbClr val="B9CDE5"/>
    </a:solidFill>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 r="0.75"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layout/>
      <c:overlay val="0"/>
    </c:title>
    <c:autoTitleDeleted val="0"/>
    <c:plotArea>
      <c:layout/>
      <c:scatterChart>
        <c:scatterStyle val="lineMarker"/>
        <c:varyColors val="0"/>
        <c:ser>
          <c:idx val="4"/>
          <c:order val="0"/>
          <c:tx>
            <c:strRef>
              <c:f>'Performance Monitoring Measures'!$G$1</c:f>
              <c:strCache>
                <c:ptCount val="1"/>
                <c:pt idx="0">
                  <c:v>Total Score</c:v>
                </c:pt>
              </c:strCache>
            </c:strRef>
          </c:tx>
          <c:spPr>
            <a:ln w="47625">
              <a:noFill/>
            </a:ln>
          </c:spPr>
          <c:xVal>
            <c:strRef>
              <c:f>'Performance Monitoring Measures'!$A$2:$B$36</c:f>
              <c:strCache>
                <c:ptCount val="3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PSH</c:v>
                </c:pt>
                <c:pt idx="34">
                  <c:v>#N/A</c:v>
                </c:pt>
              </c:strCache>
            </c:strRef>
          </c:xVal>
          <c:yVal>
            <c:numRef>
              <c:f>'Performance Monitoring Measures'!$G$2:$G$37</c:f>
              <c:numCache>
                <c:formatCode>General</c:formatCode>
                <c:ptCount val="3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numCache>
            </c:numRef>
          </c:yVal>
          <c:smooth val="0"/>
        </c:ser>
        <c:dLbls>
          <c:showLegendKey val="0"/>
          <c:showVal val="0"/>
          <c:showCatName val="0"/>
          <c:showSerName val="0"/>
          <c:showPercent val="0"/>
          <c:showBubbleSize val="0"/>
        </c:dLbls>
        <c:axId val="105656320"/>
        <c:axId val="105657856"/>
      </c:scatterChart>
      <c:valAx>
        <c:axId val="105656320"/>
        <c:scaling>
          <c:orientation val="minMax"/>
        </c:scaling>
        <c:delete val="1"/>
        <c:axPos val="b"/>
        <c:majorTickMark val="out"/>
        <c:minorTickMark val="none"/>
        <c:tickLblPos val="nextTo"/>
        <c:crossAx val="105657856"/>
        <c:crosses val="autoZero"/>
        <c:crossBetween val="midCat"/>
      </c:valAx>
      <c:valAx>
        <c:axId val="105657856"/>
        <c:scaling>
          <c:orientation val="minMax"/>
          <c:max val="100"/>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5656320"/>
        <c:crosses val="autoZero"/>
        <c:crossBetween val="midCat"/>
      </c:valAx>
    </c:plotArea>
    <c:plotVisOnly val="1"/>
    <c:dispBlanksAs val="gap"/>
    <c:showDLblsOverMax val="0"/>
  </c:chart>
  <c:spPr>
    <a:solidFill>
      <a:srgbClr val="DCE6F2"/>
    </a:solidFill>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 r="0.75"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col"/>
        <c:grouping val="clustered"/>
        <c:varyColors val="0"/>
        <c:ser>
          <c:idx val="0"/>
          <c:order val="0"/>
          <c:tx>
            <c:strRef>
              <c:f>'Performance Monitoring Measures'!$C$1</c:f>
              <c:strCache>
                <c:ptCount val="1"/>
                <c:pt idx="0">
                  <c:v>"Harder to Serve" Homeless</c:v>
                </c:pt>
              </c:strCache>
            </c:strRef>
          </c:tx>
          <c:invertIfNegative val="0"/>
          <c:cat>
            <c:strRef>
              <c:f>'Performance Monitoring Measures'!$A$2:$B$36</c:f>
              <c:strCache>
                <c:ptCount val="3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PSH</c:v>
                </c:pt>
                <c:pt idx="34">
                  <c:v>#N/A</c:v>
                </c:pt>
              </c:strCache>
            </c:strRef>
          </c:cat>
          <c:val>
            <c:numRef>
              <c:f>'Performance Monitoring Measures'!$C$2:$C$37</c:f>
              <c:numCache>
                <c:formatCode>General</c:formatCode>
                <c:ptCount val="3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numCache>
            </c:numRef>
          </c:val>
        </c:ser>
        <c:ser>
          <c:idx val="1"/>
          <c:order val="1"/>
          <c:tx>
            <c:strRef>
              <c:f>'Performance Monitoring Measures'!$D$1</c:f>
              <c:strCache>
                <c:ptCount val="1"/>
                <c:pt idx="0">
                  <c:v>Reduce Length of Homeless Episodes</c:v>
                </c:pt>
              </c:strCache>
            </c:strRef>
          </c:tx>
          <c:invertIfNegative val="0"/>
          <c:cat>
            <c:strRef>
              <c:f>'Performance Monitoring Measures'!$A$2:$B$36</c:f>
              <c:strCache>
                <c:ptCount val="3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PSH</c:v>
                </c:pt>
                <c:pt idx="34">
                  <c:v>#N/A</c:v>
                </c:pt>
              </c:strCache>
            </c:strRef>
          </c:cat>
          <c:val>
            <c:numRef>
              <c:f>'Performance Monitoring Measures'!$D$2:$D$37</c:f>
              <c:numCache>
                <c:formatCode>General</c:formatCode>
                <c:ptCount val="3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numCache>
            </c:numRef>
          </c:val>
        </c:ser>
        <c:ser>
          <c:idx val="2"/>
          <c:order val="2"/>
          <c:tx>
            <c:strRef>
              <c:f>'Performance Monitoring Measures'!$E$1</c:f>
              <c:strCache>
                <c:ptCount val="1"/>
                <c:pt idx="0">
                  <c:v>Increase Income, Benefits, and Self-Sufficiency</c:v>
                </c:pt>
              </c:strCache>
            </c:strRef>
          </c:tx>
          <c:invertIfNegative val="0"/>
          <c:cat>
            <c:strRef>
              <c:f>'Performance Monitoring Measures'!$A$2:$B$36</c:f>
              <c:strCache>
                <c:ptCount val="3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PSH</c:v>
                </c:pt>
                <c:pt idx="34">
                  <c:v>#N/A</c:v>
                </c:pt>
              </c:strCache>
            </c:strRef>
          </c:cat>
          <c:val>
            <c:numRef>
              <c:f>'Performance Monitoring Measures'!$E$2:$E$37</c:f>
              <c:numCache>
                <c:formatCode>General</c:formatCode>
                <c:ptCount val="3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numCache>
            </c:numRef>
          </c:val>
        </c:ser>
        <c:ser>
          <c:idx val="3"/>
          <c:order val="3"/>
          <c:tx>
            <c:strRef>
              <c:f>'Performance Monitoring Measures'!$F$1</c:f>
              <c:strCache>
                <c:ptCount val="1"/>
                <c:pt idx="0">
                  <c:v>HMIS Data Quality and Participation</c:v>
                </c:pt>
              </c:strCache>
            </c:strRef>
          </c:tx>
          <c:invertIfNegative val="0"/>
          <c:cat>
            <c:strRef>
              <c:f>'Performance Monitoring Measures'!$A$2:$B$36</c:f>
              <c:strCache>
                <c:ptCount val="3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PSH</c:v>
                </c:pt>
                <c:pt idx="34">
                  <c:v>#N/A</c:v>
                </c:pt>
              </c:strCache>
            </c:strRef>
          </c:cat>
          <c:val>
            <c:numRef>
              <c:f>'Performance Monitoring Measures'!$F$2:$F$37</c:f>
              <c:numCache>
                <c:formatCode>General</c:formatCode>
                <c:ptCount val="3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numCache>
            </c:numRef>
          </c:val>
        </c:ser>
        <c:dLbls>
          <c:showLegendKey val="0"/>
          <c:showVal val="0"/>
          <c:showCatName val="0"/>
          <c:showSerName val="0"/>
          <c:showPercent val="0"/>
          <c:showBubbleSize val="0"/>
        </c:dLbls>
        <c:gapWidth val="150"/>
        <c:axId val="105676160"/>
        <c:axId val="105686144"/>
      </c:barChart>
      <c:catAx>
        <c:axId val="10567616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5686144"/>
        <c:crosses val="autoZero"/>
        <c:auto val="1"/>
        <c:lblAlgn val="ctr"/>
        <c:lblOffset val="100"/>
        <c:noMultiLvlLbl val="0"/>
      </c:catAx>
      <c:valAx>
        <c:axId val="105686144"/>
        <c:scaling>
          <c:orientation val="minMax"/>
          <c:max val="25"/>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5676160"/>
        <c:crosses val="autoZero"/>
        <c:crossBetween val="between"/>
      </c:valAx>
    </c:plotArea>
    <c:legend>
      <c:legendPos val="r"/>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 r="0.75"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overlay val="0"/>
    </c:title>
    <c:autoTitleDeleted val="0"/>
    <c:plotArea>
      <c:layout/>
      <c:scatterChart>
        <c:scatterStyle val="lineMarker"/>
        <c:varyColors val="0"/>
        <c:ser>
          <c:idx val="7"/>
          <c:order val="0"/>
          <c:tx>
            <c:strRef>
              <c:f>'Recidivism Rate'!$J$1</c:f>
              <c:strCache>
                <c:ptCount val="1"/>
                <c:pt idx="0">
                  <c:v>Recidivism Percentage</c:v>
                </c:pt>
              </c:strCache>
            </c:strRef>
          </c:tx>
          <c:spPr>
            <a:ln w="47625">
              <a:noFill/>
            </a:ln>
          </c:spPr>
          <c:xVal>
            <c:strRef>
              <c:f>'Recidivism Rate'!$A$2:$B$36</c:f>
              <c:strCache>
                <c:ptCount val="3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PSH</c:v>
                </c:pt>
                <c:pt idx="34">
                  <c:v>#N/A</c:v>
                </c:pt>
              </c:strCache>
            </c:strRef>
          </c:xVal>
          <c:yVal>
            <c:numRef>
              <c:f>'Recidivism Rate'!$J$2:$J$37</c:f>
              <c:numCache>
                <c:formatCode>0.00%</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yVal>
          <c:smooth val="0"/>
        </c:ser>
        <c:dLbls>
          <c:showLegendKey val="0"/>
          <c:showVal val="0"/>
          <c:showCatName val="0"/>
          <c:showSerName val="0"/>
          <c:showPercent val="0"/>
          <c:showBubbleSize val="0"/>
        </c:dLbls>
        <c:axId val="108795392"/>
        <c:axId val="108796928"/>
      </c:scatterChart>
      <c:valAx>
        <c:axId val="108795392"/>
        <c:scaling>
          <c:orientation val="minMax"/>
        </c:scaling>
        <c:delete val="1"/>
        <c:axPos val="b"/>
        <c:majorTickMark val="out"/>
        <c:minorTickMark val="none"/>
        <c:tickLblPos val="nextTo"/>
        <c:crossAx val="108796928"/>
        <c:crosses val="autoZero"/>
        <c:crossBetween val="midCat"/>
      </c:valAx>
      <c:valAx>
        <c:axId val="108796928"/>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8795392"/>
        <c:crosses val="autoZero"/>
        <c:crossBetween val="midCat"/>
      </c:valAx>
      <c:spPr>
        <a:solidFill>
          <a:schemeClr val="bg1"/>
        </a:solidFill>
      </c:spPr>
    </c:plotArea>
    <c:plotVisOnly val="1"/>
    <c:dispBlanksAs val="gap"/>
    <c:showDLblsOverMax val="0"/>
  </c:chart>
  <c:spPr>
    <a:solidFill>
      <a:srgbClr val="DCE6F2"/>
    </a:solidFill>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 r="0.75"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7.9392559989512508E-3"/>
          <c:y val="1.9933554817275701E-2"/>
          <c:w val="0.86643727982461305"/>
          <c:h val="0.57244774635728701"/>
        </c:manualLayout>
      </c:layout>
      <c:barChart>
        <c:barDir val="col"/>
        <c:grouping val="clustered"/>
        <c:varyColors val="0"/>
        <c:ser>
          <c:idx val="0"/>
          <c:order val="0"/>
          <c:tx>
            <c:strRef>
              <c:f>'Recidivism Rate'!$C$1</c:f>
              <c:strCache>
                <c:ptCount val="1"/>
                <c:pt idx="0">
                  <c:v># of clients who exited within date range</c:v>
                </c:pt>
              </c:strCache>
            </c:strRef>
          </c:tx>
          <c:invertIfNegative val="0"/>
          <c:cat>
            <c:strRef>
              <c:f>'Recidivism Rate'!$A$2:$B$37</c:f>
              <c:strCache>
                <c:ptCount val="3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PSH</c:v>
                </c:pt>
                <c:pt idx="34">
                  <c:v>#N/A</c:v>
                </c:pt>
                <c:pt idx="35">
                  <c:v>#N/A</c:v>
                </c:pt>
              </c:strCache>
            </c:strRef>
          </c:cat>
          <c:val>
            <c:numRef>
              <c:f>'Recidivism Rate'!$C$2:$C$37</c:f>
              <c:numCache>
                <c:formatCode>0</c:formatCode>
                <c:ptCount val="36"/>
              </c:numCache>
            </c:numRef>
          </c:val>
        </c:ser>
        <c:ser>
          <c:idx val="1"/>
          <c:order val="1"/>
          <c:tx>
            <c:strRef>
              <c:f>'Recidivism Rate'!$D$1</c:f>
              <c:strCache>
                <c:ptCount val="1"/>
                <c:pt idx="0">
                  <c:v># of clients who exited to permanent destinations</c:v>
                </c:pt>
              </c:strCache>
            </c:strRef>
          </c:tx>
          <c:invertIfNegative val="0"/>
          <c:cat>
            <c:strRef>
              <c:f>'Recidivism Rate'!$A$2:$B$37</c:f>
              <c:strCache>
                <c:ptCount val="3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PSH</c:v>
                </c:pt>
                <c:pt idx="34">
                  <c:v>#N/A</c:v>
                </c:pt>
                <c:pt idx="35">
                  <c:v>#N/A</c:v>
                </c:pt>
              </c:strCache>
            </c:strRef>
          </c:cat>
          <c:val>
            <c:numRef>
              <c:f>'Recidivism Rate'!$D$2:$D$37</c:f>
              <c:numCache>
                <c:formatCode>0</c:formatCode>
                <c:ptCount val="36"/>
              </c:numCache>
            </c:numRef>
          </c:val>
        </c:ser>
        <c:ser>
          <c:idx val="2"/>
          <c:order val="2"/>
          <c:tx>
            <c:strRef>
              <c:f>'Recidivism Rate'!$E$1</c:f>
              <c:strCache>
                <c:ptCount val="1"/>
                <c:pt idx="0">
                  <c:v># of clients enrolled into any program post-exit to a permanent housing destination</c:v>
                </c:pt>
              </c:strCache>
            </c:strRef>
          </c:tx>
          <c:invertIfNegative val="0"/>
          <c:cat>
            <c:strRef>
              <c:f>'Recidivism Rate'!$A$2:$B$37</c:f>
              <c:strCache>
                <c:ptCount val="3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PSH</c:v>
                </c:pt>
                <c:pt idx="34">
                  <c:v>#N/A</c:v>
                </c:pt>
                <c:pt idx="35">
                  <c:v>#N/A</c:v>
                </c:pt>
              </c:strCache>
            </c:strRef>
          </c:cat>
          <c:val>
            <c:numRef>
              <c:f>'Recidivism Rate'!$E$2:$E$37</c:f>
              <c:numCache>
                <c:formatCode>0</c:formatCode>
                <c:ptCount val="36"/>
              </c:numCache>
            </c:numRef>
          </c:val>
        </c:ser>
        <c:ser>
          <c:idx val="3"/>
          <c:order val="3"/>
          <c:tx>
            <c:strRef>
              <c:f>'Recidivism Rate'!$F$1</c:f>
              <c:strCache>
                <c:ptCount val="1"/>
                <c:pt idx="0">
                  <c:v>Average number of days from program exit to re-entry</c:v>
                </c:pt>
              </c:strCache>
            </c:strRef>
          </c:tx>
          <c:invertIfNegative val="0"/>
          <c:cat>
            <c:strRef>
              <c:f>'Recidivism Rate'!$A$2:$B$37</c:f>
              <c:strCache>
                <c:ptCount val="3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PSH</c:v>
                </c:pt>
                <c:pt idx="34">
                  <c:v>#N/A</c:v>
                </c:pt>
                <c:pt idx="35">
                  <c:v>#N/A</c:v>
                </c:pt>
              </c:strCache>
            </c:strRef>
          </c:cat>
          <c:val>
            <c:numRef>
              <c:f>'Recidivism Rate'!$F$2:$F$37</c:f>
              <c:numCache>
                <c:formatCode>0</c:formatCode>
                <c:ptCount val="36"/>
              </c:numCache>
            </c:numRef>
          </c:val>
        </c:ser>
        <c:ser>
          <c:idx val="4"/>
          <c:order val="4"/>
          <c:tx>
            <c:strRef>
              <c:f>'Recidivism Rate'!$G$1</c:f>
              <c:strCache>
                <c:ptCount val="1"/>
                <c:pt idx="0">
                  <c:v># of clients who did not exit to a permanent destination</c:v>
                </c:pt>
              </c:strCache>
            </c:strRef>
          </c:tx>
          <c:invertIfNegative val="0"/>
          <c:cat>
            <c:strRef>
              <c:f>'Recidivism Rate'!$A$2:$B$37</c:f>
              <c:strCache>
                <c:ptCount val="3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PSH</c:v>
                </c:pt>
                <c:pt idx="34">
                  <c:v>#N/A</c:v>
                </c:pt>
                <c:pt idx="35">
                  <c:v>#N/A</c:v>
                </c:pt>
              </c:strCache>
            </c:strRef>
          </c:cat>
          <c:val>
            <c:numRef>
              <c:f>'Recidivism Rate'!$G$2:$G$37</c:f>
              <c:numCache>
                <c:formatCode>0</c:formatCode>
                <c:ptCount val="36"/>
              </c:numCache>
            </c:numRef>
          </c:val>
        </c:ser>
        <c:ser>
          <c:idx val="5"/>
          <c:order val="5"/>
          <c:tx>
            <c:strRef>
              <c:f>'Recidivism Rate'!$H$1</c:f>
              <c:strCache>
                <c:ptCount val="1"/>
                <c:pt idx="0">
                  <c:v>% of clients that exited to a permanent destination</c:v>
                </c:pt>
              </c:strCache>
            </c:strRef>
          </c:tx>
          <c:invertIfNegative val="0"/>
          <c:cat>
            <c:strRef>
              <c:f>'Recidivism Rate'!$A$2:$B$37</c:f>
              <c:strCache>
                <c:ptCount val="3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PSH</c:v>
                </c:pt>
                <c:pt idx="34">
                  <c:v>#N/A</c:v>
                </c:pt>
                <c:pt idx="35">
                  <c:v>#N/A</c:v>
                </c:pt>
              </c:strCache>
            </c:strRef>
          </c:cat>
          <c:val>
            <c:numRef>
              <c:f>'Recidivism Rate'!$H$2:$H$37</c:f>
              <c:numCache>
                <c:formatCode>0.00%</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ser>
        <c:ser>
          <c:idx val="6"/>
          <c:order val="6"/>
          <c:tx>
            <c:strRef>
              <c:f>'Recidivism Rate'!$I$1</c:f>
              <c:strCache>
                <c:ptCount val="1"/>
                <c:pt idx="0">
                  <c:v>% of clients that did not exit to permanent destinations</c:v>
                </c:pt>
              </c:strCache>
            </c:strRef>
          </c:tx>
          <c:invertIfNegative val="0"/>
          <c:cat>
            <c:strRef>
              <c:f>'Recidivism Rate'!$A$2:$B$37</c:f>
              <c:strCache>
                <c:ptCount val="3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PSH</c:v>
                </c:pt>
                <c:pt idx="34">
                  <c:v>#N/A</c:v>
                </c:pt>
                <c:pt idx="35">
                  <c:v>#N/A</c:v>
                </c:pt>
              </c:strCache>
            </c:strRef>
          </c:cat>
          <c:val>
            <c:numRef>
              <c:f>'Recidivism Rate'!$I$2:$I$37</c:f>
              <c:numCache>
                <c:formatCode>0.00%</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ser>
        <c:ser>
          <c:idx val="7"/>
          <c:order val="7"/>
          <c:tx>
            <c:strRef>
              <c:f>'Recidivism Rate'!$J$1</c:f>
              <c:strCache>
                <c:ptCount val="1"/>
                <c:pt idx="0">
                  <c:v>Recidivism Percentage</c:v>
                </c:pt>
              </c:strCache>
            </c:strRef>
          </c:tx>
          <c:invertIfNegative val="0"/>
          <c:cat>
            <c:strRef>
              <c:f>'Recidivism Rate'!$A$2:$B$37</c:f>
              <c:strCache>
                <c:ptCount val="3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PSH</c:v>
                </c:pt>
                <c:pt idx="34">
                  <c:v>#N/A</c:v>
                </c:pt>
                <c:pt idx="35">
                  <c:v>#N/A</c:v>
                </c:pt>
              </c:strCache>
            </c:strRef>
          </c:cat>
          <c:val>
            <c:numRef>
              <c:f>'Recidivism Rate'!$J$2:$J$37</c:f>
              <c:numCache>
                <c:formatCode>0.00%</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ser>
        <c:ser>
          <c:idx val="8"/>
          <c:order val="8"/>
          <c:tx>
            <c:strRef>
              <c:f>'Recidivism Rate'!$K$1</c:f>
              <c:strCache>
                <c:ptCount val="1"/>
                <c:pt idx="0">
                  <c:v>Notes</c:v>
                </c:pt>
              </c:strCache>
            </c:strRef>
          </c:tx>
          <c:invertIfNegative val="0"/>
          <c:cat>
            <c:strRef>
              <c:f>'Recidivism Rate'!$A$2:$B$37</c:f>
              <c:strCache>
                <c:ptCount val="3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PSH</c:v>
                </c:pt>
                <c:pt idx="34">
                  <c:v>#N/A</c:v>
                </c:pt>
                <c:pt idx="35">
                  <c:v>#N/A</c:v>
                </c:pt>
              </c:strCache>
            </c:strRef>
          </c:cat>
          <c:val>
            <c:numRef>
              <c:f>'Recidivism Rate'!$K$2:$K$37</c:f>
              <c:numCache>
                <c:formatCode>0.00%</c:formatCode>
                <c:ptCount val="36"/>
              </c:numCache>
            </c:numRef>
          </c:val>
        </c:ser>
        <c:dLbls>
          <c:showLegendKey val="0"/>
          <c:showVal val="0"/>
          <c:showCatName val="0"/>
          <c:showSerName val="0"/>
          <c:showPercent val="0"/>
          <c:showBubbleSize val="0"/>
        </c:dLbls>
        <c:gapWidth val="150"/>
        <c:axId val="108856448"/>
        <c:axId val="108857984"/>
      </c:barChart>
      <c:catAx>
        <c:axId val="10885644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8857984"/>
        <c:crosses val="autoZero"/>
        <c:auto val="1"/>
        <c:lblAlgn val="ctr"/>
        <c:lblOffset val="100"/>
        <c:noMultiLvlLbl val="0"/>
      </c:catAx>
      <c:valAx>
        <c:axId val="108857984"/>
        <c:scaling>
          <c:orientation val="minMax"/>
          <c:max val="25"/>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8856448"/>
        <c:crosses val="autoZero"/>
        <c:crossBetween val="between"/>
      </c:valAx>
    </c:plotArea>
    <c:legend>
      <c:legendPos val="r"/>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 r="0.75"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layout/>
      <c:overlay val="0"/>
    </c:title>
    <c:autoTitleDeleted val="0"/>
    <c:plotArea>
      <c:layout/>
      <c:barChart>
        <c:barDir val="col"/>
        <c:grouping val="clustered"/>
        <c:varyColors val="0"/>
        <c:ser>
          <c:idx val="3"/>
          <c:order val="0"/>
          <c:tx>
            <c:strRef>
              <c:f>'TH Program Comparison'!$F$2</c:f>
              <c:strCache>
                <c:ptCount val="1"/>
                <c:pt idx="0">
                  <c:v>Total Score</c:v>
                </c:pt>
              </c:strCache>
            </c:strRef>
          </c:tx>
          <c:invertIfNegative val="0"/>
          <c:cat>
            <c:strRef>
              <c:f>'TH Program Comparison'!$A$3:$B$8</c:f>
              <c:strCache>
                <c:ptCount val="5"/>
                <c:pt idx="0">
                  <c:v>#N/A</c:v>
                </c:pt>
                <c:pt idx="1">
                  <c:v>#N/A</c:v>
                </c:pt>
                <c:pt idx="2">
                  <c:v>#N/A</c:v>
                </c:pt>
                <c:pt idx="3">
                  <c:v>#N/A</c:v>
                </c:pt>
                <c:pt idx="4">
                  <c:v>#N/A</c:v>
                </c:pt>
              </c:strCache>
            </c:strRef>
          </c:cat>
          <c:val>
            <c:numRef>
              <c:f>'TH Program Comparison'!$F$3:$F$8</c:f>
              <c:numCache>
                <c:formatCode>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8952960"/>
        <c:axId val="109540480"/>
      </c:barChart>
      <c:catAx>
        <c:axId val="10895296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9540480"/>
        <c:crosses val="autoZero"/>
        <c:auto val="1"/>
        <c:lblAlgn val="ctr"/>
        <c:lblOffset val="100"/>
        <c:noMultiLvlLbl val="0"/>
      </c:catAx>
      <c:valAx>
        <c:axId val="109540480"/>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8952960"/>
        <c:crosses val="autoZero"/>
        <c:crossBetween val="between"/>
      </c:valAx>
    </c:plotArea>
    <c:legend>
      <c:legendPos val="r"/>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B9CDE5"/>
    </a:solidFill>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 r="0.75"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layout/>
      <c:overlay val="0"/>
    </c:title>
    <c:autoTitleDeleted val="0"/>
    <c:plotArea>
      <c:layout/>
      <c:barChart>
        <c:barDir val="col"/>
        <c:grouping val="clustered"/>
        <c:varyColors val="0"/>
        <c:ser>
          <c:idx val="4"/>
          <c:order val="0"/>
          <c:tx>
            <c:strRef>
              <c:f>'TH Program Comparison'!$G$2</c:f>
              <c:strCache>
                <c:ptCount val="1"/>
                <c:pt idx="0">
                  <c:v>Average Utilization</c:v>
                </c:pt>
              </c:strCache>
            </c:strRef>
          </c:tx>
          <c:invertIfNegative val="0"/>
          <c:cat>
            <c:strRef>
              <c:f>'TH Program Comparison'!$A$3:$B$8</c:f>
              <c:strCache>
                <c:ptCount val="5"/>
                <c:pt idx="0">
                  <c:v>#N/A</c:v>
                </c:pt>
                <c:pt idx="1">
                  <c:v>#N/A</c:v>
                </c:pt>
                <c:pt idx="2">
                  <c:v>#N/A</c:v>
                </c:pt>
                <c:pt idx="3">
                  <c:v>#N/A</c:v>
                </c:pt>
                <c:pt idx="4">
                  <c:v>#N/A</c:v>
                </c:pt>
              </c:strCache>
            </c:strRef>
          </c:cat>
          <c:val>
            <c:numRef>
              <c:f>'TH Program Comparison'!$G$3:$G$8</c:f>
              <c:numCache>
                <c:formatCode>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0953600"/>
        <c:axId val="110955136"/>
      </c:barChart>
      <c:catAx>
        <c:axId val="11095360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0955136"/>
        <c:crosses val="autoZero"/>
        <c:auto val="1"/>
        <c:lblAlgn val="ctr"/>
        <c:lblOffset val="100"/>
        <c:noMultiLvlLbl val="0"/>
      </c:catAx>
      <c:valAx>
        <c:axId val="110955136"/>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0953600"/>
        <c:crosses val="autoZero"/>
        <c:crossBetween val="between"/>
      </c:valAx>
    </c:plotArea>
    <c:legend>
      <c:legendPos val="r"/>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B9CDE5"/>
    </a:solidFill>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 r="0.75" t="1"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overlay val="0"/>
    </c:title>
    <c:autoTitleDeleted val="0"/>
    <c:plotArea>
      <c:layout/>
      <c:barChart>
        <c:barDir val="col"/>
        <c:grouping val="clustered"/>
        <c:varyColors val="0"/>
        <c:ser>
          <c:idx val="5"/>
          <c:order val="0"/>
          <c:tx>
            <c:strRef>
              <c:f>'TH Program Comparison'!$H$2</c:f>
              <c:strCache>
                <c:ptCount val="1"/>
                <c:pt idx="0">
                  <c:v>Full Monitoring Total</c:v>
                </c:pt>
              </c:strCache>
            </c:strRef>
          </c:tx>
          <c:invertIfNegative val="0"/>
          <c:cat>
            <c:strRef>
              <c:f>'TH Program Comparison'!$A$3:$B$8</c:f>
              <c:strCache>
                <c:ptCount val="5"/>
                <c:pt idx="0">
                  <c:v>#N/A</c:v>
                </c:pt>
                <c:pt idx="1">
                  <c:v>#N/A</c:v>
                </c:pt>
                <c:pt idx="2">
                  <c:v>#N/A</c:v>
                </c:pt>
                <c:pt idx="3">
                  <c:v>#N/A</c:v>
                </c:pt>
                <c:pt idx="4">
                  <c:v>#N/A</c:v>
                </c:pt>
              </c:strCache>
            </c:strRef>
          </c:cat>
          <c:val>
            <c:numRef>
              <c:f>'TH Program Comparison'!$H$3:$H$8</c:f>
              <c:numCache>
                <c:formatCode>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1540864"/>
        <c:axId val="113586560"/>
      </c:barChart>
      <c:catAx>
        <c:axId val="11154086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3586560"/>
        <c:crosses val="autoZero"/>
        <c:auto val="1"/>
        <c:lblAlgn val="ctr"/>
        <c:lblOffset val="100"/>
        <c:noMultiLvlLbl val="0"/>
      </c:catAx>
      <c:valAx>
        <c:axId val="113586560"/>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1540864"/>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B9CDE5"/>
    </a:solidFill>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layout/>
      <c:overlay val="0"/>
    </c:title>
    <c:autoTitleDeleted val="0"/>
    <c:plotArea>
      <c:layout/>
      <c:barChart>
        <c:barDir val="col"/>
        <c:grouping val="clustered"/>
        <c:varyColors val="0"/>
        <c:ser>
          <c:idx val="3"/>
          <c:order val="0"/>
          <c:tx>
            <c:v>Performance Monitoring</c:v>
          </c:tx>
          <c:invertIfNegative val="0"/>
          <c:dLbls>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dLbls>
          <c:cat>
            <c:strRef>
              <c:f>'Program Score Card Info. Only'!$A$2:$A$5</c:f>
              <c:strCache>
                <c:ptCount val="4"/>
                <c:pt idx="0">
                  <c:v>Harder to Serve Homeless Populations</c:v>
                </c:pt>
                <c:pt idx="1">
                  <c:v>Reduce Length of Homeless Episodes</c:v>
                </c:pt>
                <c:pt idx="2">
                  <c:v>Increase Income, Jobs, Self-Sufficiency</c:v>
                </c:pt>
                <c:pt idx="3">
                  <c:v>HMIS Participation and Data Quality</c:v>
                </c:pt>
              </c:strCache>
            </c:strRef>
          </c:cat>
          <c:val>
            <c:numRef>
              <c:f>'Program Score Card Info. Only'!$E$2:$E$5</c:f>
              <c:numCache>
                <c:formatCode>0.00</c:formatCode>
                <c:ptCount val="4"/>
                <c:pt idx="0">
                  <c:v>#N/A</c:v>
                </c:pt>
                <c:pt idx="1">
                  <c:v>#N/A</c:v>
                </c:pt>
                <c:pt idx="2">
                  <c:v>#N/A</c:v>
                </c:pt>
                <c:pt idx="3">
                  <c:v>#N/A</c:v>
                </c:pt>
              </c:numCache>
            </c:numRef>
          </c:val>
        </c:ser>
        <c:dLbls>
          <c:showLegendKey val="0"/>
          <c:showVal val="0"/>
          <c:showCatName val="0"/>
          <c:showSerName val="0"/>
          <c:showPercent val="0"/>
          <c:showBubbleSize val="0"/>
        </c:dLbls>
        <c:gapWidth val="150"/>
        <c:axId val="94499968"/>
        <c:axId val="94501504"/>
      </c:barChart>
      <c:catAx>
        <c:axId val="9449996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4501504"/>
        <c:crosses val="autoZero"/>
        <c:auto val="1"/>
        <c:lblAlgn val="ctr"/>
        <c:lblOffset val="100"/>
        <c:noMultiLvlLbl val="0"/>
      </c:catAx>
      <c:valAx>
        <c:axId val="94501504"/>
        <c:scaling>
          <c:orientation val="minMax"/>
          <c:max val="25"/>
          <c:min val="0"/>
        </c:scaling>
        <c:delete val="0"/>
        <c:axPos val="l"/>
        <c:majorGridlines/>
        <c:numFmt formatCode="#,##0.0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4499968"/>
        <c:crosses val="autoZero"/>
        <c:crossBetween val="between"/>
      </c:valAx>
    </c:plotArea>
    <c:plotVisOnly val="1"/>
    <c:dispBlanksAs val="zero"/>
    <c:showDLblsOverMax val="0"/>
  </c:chart>
  <c:spPr>
    <a:solidFill>
      <a:srgbClr val="DCE6F2"/>
    </a:solidFill>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 r="0.75" t="1" header="0.5" footer="0.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layout/>
      <c:overlay val="0"/>
    </c:title>
    <c:autoTitleDeleted val="0"/>
    <c:plotArea>
      <c:layout/>
      <c:barChart>
        <c:barDir val="col"/>
        <c:grouping val="clustered"/>
        <c:varyColors val="0"/>
        <c:ser>
          <c:idx val="3"/>
          <c:order val="0"/>
          <c:tx>
            <c:strRef>
              <c:f>'PSH Program Comparison'!$F$2</c:f>
              <c:strCache>
                <c:ptCount val="1"/>
                <c:pt idx="0">
                  <c:v>Total Score</c:v>
                </c:pt>
              </c:strCache>
            </c:strRef>
          </c:tx>
          <c:invertIfNegative val="0"/>
          <c:cat>
            <c:numRef>
              <c:f>'PSH Program Comparison'!$A$3:$B$21</c:f>
              <c:numCache>
                <c:formatCode>General</c:formatCode>
                <c:ptCount val="19"/>
              </c:numCache>
            </c:numRef>
          </c:cat>
          <c:val>
            <c:numRef>
              <c:f>'PSH Program Comparison'!$F$3:$F$21</c:f>
              <c:numCache>
                <c:formatCode>0.00</c:formatCode>
                <c:ptCount val="19"/>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numCache>
            </c:numRef>
          </c:val>
        </c:ser>
        <c:dLbls>
          <c:showLegendKey val="0"/>
          <c:showVal val="0"/>
          <c:showCatName val="0"/>
          <c:showSerName val="0"/>
          <c:showPercent val="0"/>
          <c:showBubbleSize val="0"/>
        </c:dLbls>
        <c:gapWidth val="150"/>
        <c:axId val="115238016"/>
        <c:axId val="115239552"/>
      </c:barChart>
      <c:catAx>
        <c:axId val="11523801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5239552"/>
        <c:crosses val="autoZero"/>
        <c:auto val="1"/>
        <c:lblAlgn val="ctr"/>
        <c:lblOffset val="100"/>
        <c:noMultiLvlLbl val="0"/>
      </c:catAx>
      <c:valAx>
        <c:axId val="115239552"/>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5238016"/>
        <c:crosses val="autoZero"/>
        <c:crossBetween val="between"/>
      </c:valAx>
    </c:plotArea>
    <c:legend>
      <c:legendPos val="r"/>
      <c:layout/>
      <c:overlay val="0"/>
    </c:legend>
    <c:plotVisOnly val="1"/>
    <c:dispBlanksAs val="gap"/>
    <c:showDLblsOverMax val="0"/>
  </c:chart>
  <c:spPr>
    <a:solidFill>
      <a:srgbClr val="B9CDE5"/>
    </a:solidFill>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 r="0.75" t="1" header="0.5" footer="0.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overlay val="0"/>
    </c:title>
    <c:autoTitleDeleted val="0"/>
    <c:plotArea>
      <c:layout/>
      <c:barChart>
        <c:barDir val="col"/>
        <c:grouping val="clustered"/>
        <c:varyColors val="0"/>
        <c:ser>
          <c:idx val="4"/>
          <c:order val="0"/>
          <c:tx>
            <c:strRef>
              <c:f>'PSH Program Comparison'!$G$2</c:f>
              <c:strCache>
                <c:ptCount val="1"/>
                <c:pt idx="0">
                  <c:v>Average Utilization</c:v>
                </c:pt>
              </c:strCache>
            </c:strRef>
          </c:tx>
          <c:invertIfNegative val="0"/>
          <c:cat>
            <c:numRef>
              <c:f>'PSH Program Comparison'!$A$3:$B$21</c:f>
              <c:numCache>
                <c:formatCode>General</c:formatCode>
                <c:ptCount val="19"/>
              </c:numCache>
            </c:numRef>
          </c:cat>
          <c:val>
            <c:numRef>
              <c:f>'PSH Program Comparison'!$G$3:$G$21</c:f>
              <c:numCache>
                <c:formatCode>0.00%</c:formatCode>
                <c:ptCount val="19"/>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numCache>
            </c:numRef>
          </c:val>
        </c:ser>
        <c:dLbls>
          <c:showLegendKey val="0"/>
          <c:showVal val="0"/>
          <c:showCatName val="0"/>
          <c:showSerName val="0"/>
          <c:showPercent val="0"/>
          <c:showBubbleSize val="0"/>
        </c:dLbls>
        <c:gapWidth val="150"/>
        <c:axId val="115264128"/>
        <c:axId val="115270016"/>
      </c:barChart>
      <c:catAx>
        <c:axId val="11526412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5270016"/>
        <c:crosses val="autoZero"/>
        <c:auto val="1"/>
        <c:lblAlgn val="ctr"/>
        <c:lblOffset val="100"/>
        <c:noMultiLvlLbl val="0"/>
      </c:catAx>
      <c:valAx>
        <c:axId val="115270016"/>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15264128"/>
        <c:crosses val="autoZero"/>
        <c:crossBetween val="between"/>
      </c:valAx>
    </c:plotArea>
    <c:legend>
      <c:legendPos val="r"/>
      <c:overlay val="0"/>
    </c:legend>
    <c:plotVisOnly val="1"/>
    <c:dispBlanksAs val="gap"/>
    <c:showDLblsOverMax val="0"/>
  </c:chart>
  <c:spPr>
    <a:solidFill>
      <a:srgbClr val="B9CDE5"/>
    </a:solidFill>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 r="0.75" t="1" header="0.5" footer="0.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overlay val="0"/>
    </c:title>
    <c:autoTitleDeleted val="0"/>
    <c:plotArea>
      <c:layout/>
      <c:barChart>
        <c:barDir val="col"/>
        <c:grouping val="clustered"/>
        <c:varyColors val="0"/>
        <c:ser>
          <c:idx val="5"/>
          <c:order val="0"/>
          <c:tx>
            <c:strRef>
              <c:f>'PSH Program Comparison'!$H$2</c:f>
              <c:strCache>
                <c:ptCount val="1"/>
                <c:pt idx="0">
                  <c:v>Full Monitoring Total</c:v>
                </c:pt>
              </c:strCache>
            </c:strRef>
          </c:tx>
          <c:invertIfNegative val="0"/>
          <c:cat>
            <c:numRef>
              <c:f>'PSH Program Comparison'!$A$3:$B$21</c:f>
              <c:numCache>
                <c:formatCode>General</c:formatCode>
                <c:ptCount val="19"/>
              </c:numCache>
            </c:numRef>
          </c:cat>
          <c:val>
            <c:numRef>
              <c:f>'PSH Program Comparison'!$H$3:$H$21</c:f>
              <c:numCache>
                <c:formatCode>0.00</c:formatCode>
                <c:ptCount val="19"/>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numCache>
            </c:numRef>
          </c:val>
        </c:ser>
        <c:dLbls>
          <c:showLegendKey val="0"/>
          <c:showVal val="0"/>
          <c:showCatName val="0"/>
          <c:showSerName val="0"/>
          <c:showPercent val="0"/>
          <c:showBubbleSize val="0"/>
        </c:dLbls>
        <c:gapWidth val="150"/>
        <c:axId val="129909120"/>
        <c:axId val="129910656"/>
      </c:barChart>
      <c:catAx>
        <c:axId val="12990912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29910656"/>
        <c:crosses val="autoZero"/>
        <c:auto val="1"/>
        <c:lblAlgn val="ctr"/>
        <c:lblOffset val="100"/>
        <c:noMultiLvlLbl val="0"/>
      </c:catAx>
      <c:valAx>
        <c:axId val="129910656"/>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29909120"/>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B9CDE5"/>
    </a:solidFill>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 r="0.75" t="1" header="0.5" footer="0.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layout/>
      <c:overlay val="0"/>
    </c:title>
    <c:autoTitleDeleted val="0"/>
    <c:plotArea>
      <c:layout/>
      <c:barChart>
        <c:barDir val="col"/>
        <c:grouping val="clustered"/>
        <c:varyColors val="0"/>
        <c:ser>
          <c:idx val="3"/>
          <c:order val="0"/>
          <c:tx>
            <c:strRef>
              <c:f>'RRH Program Comparison'!$F$2</c:f>
              <c:strCache>
                <c:ptCount val="1"/>
                <c:pt idx="0">
                  <c:v>Total Score</c:v>
                </c:pt>
              </c:strCache>
            </c:strRef>
          </c:tx>
          <c:invertIfNegative val="0"/>
          <c:cat>
            <c:strRef>
              <c:f>'RRH Program Comparison'!$A$3:$B$8</c:f>
              <c:strCache>
                <c:ptCount val="6"/>
                <c:pt idx="0">
                  <c:v>#N/A</c:v>
                </c:pt>
                <c:pt idx="1">
                  <c:v>#N/A</c:v>
                </c:pt>
                <c:pt idx="2">
                  <c:v>#N/A</c:v>
                </c:pt>
                <c:pt idx="3">
                  <c:v>#N/A</c:v>
                </c:pt>
                <c:pt idx="4">
                  <c:v>#N/A</c:v>
                </c:pt>
                <c:pt idx="5">
                  <c:v>#N/A</c:v>
                </c:pt>
              </c:strCache>
            </c:strRef>
          </c:cat>
          <c:val>
            <c:numRef>
              <c:f>'RRH Program Comparison'!$F$3:$F$8</c:f>
              <c:numCache>
                <c:formatCode>0.00</c:formatCode>
                <c:ptCount val="6"/>
                <c:pt idx="0">
                  <c:v>#N/A</c:v>
                </c:pt>
                <c:pt idx="1">
                  <c:v>#N/A</c:v>
                </c:pt>
                <c:pt idx="2">
                  <c:v>#N/A</c:v>
                </c:pt>
                <c:pt idx="3">
                  <c:v>#N/A</c:v>
                </c:pt>
                <c:pt idx="4">
                  <c:v>#N/A</c:v>
                </c:pt>
                <c:pt idx="5">
                  <c:v>#N/A</c:v>
                </c:pt>
              </c:numCache>
            </c:numRef>
          </c:val>
        </c:ser>
        <c:dLbls>
          <c:showLegendKey val="0"/>
          <c:showVal val="0"/>
          <c:showCatName val="0"/>
          <c:showSerName val="0"/>
          <c:showPercent val="0"/>
          <c:showBubbleSize val="0"/>
        </c:dLbls>
        <c:gapWidth val="150"/>
        <c:axId val="130251392"/>
        <c:axId val="130257280"/>
      </c:barChart>
      <c:catAx>
        <c:axId val="13025139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30257280"/>
        <c:crosses val="autoZero"/>
        <c:auto val="1"/>
        <c:lblAlgn val="ctr"/>
        <c:lblOffset val="100"/>
        <c:noMultiLvlLbl val="0"/>
      </c:catAx>
      <c:valAx>
        <c:axId val="130257280"/>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30251392"/>
        <c:crosses val="autoZero"/>
        <c:crossBetween val="between"/>
      </c:valAx>
    </c:plotArea>
    <c:legend>
      <c:legendPos val="r"/>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B9CDE5"/>
    </a:solidFill>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 r="0.75" t="1" header="0.5" footer="0.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layout/>
      <c:overlay val="0"/>
    </c:title>
    <c:autoTitleDeleted val="0"/>
    <c:plotArea>
      <c:layout/>
      <c:barChart>
        <c:barDir val="col"/>
        <c:grouping val="clustered"/>
        <c:varyColors val="0"/>
        <c:ser>
          <c:idx val="4"/>
          <c:order val="0"/>
          <c:tx>
            <c:strRef>
              <c:f>'RRH Program Comparison'!$G$2:$G$4</c:f>
              <c:strCache>
                <c:ptCount val="1"/>
                <c:pt idx="0">
                  <c:v>Average Utilization</c:v>
                </c:pt>
              </c:strCache>
            </c:strRef>
          </c:tx>
          <c:invertIfNegative val="0"/>
          <c:cat>
            <c:strRef>
              <c:f>'RRH Program Comparison'!$A$5:$B$8</c:f>
              <c:strCache>
                <c:ptCount val="4"/>
                <c:pt idx="0">
                  <c:v>#N/A</c:v>
                </c:pt>
                <c:pt idx="1">
                  <c:v>#N/A</c:v>
                </c:pt>
                <c:pt idx="2">
                  <c:v>#N/A</c:v>
                </c:pt>
                <c:pt idx="3">
                  <c:v>#N/A</c:v>
                </c:pt>
              </c:strCache>
            </c:strRef>
          </c:cat>
          <c:val>
            <c:numRef>
              <c:f>'RRH Program Comparison'!$G$5:$G$8</c:f>
              <c:numCache>
                <c:formatCode>0.00%</c:formatCode>
                <c:ptCount val="4"/>
                <c:pt idx="1">
                  <c:v>#N/A</c:v>
                </c:pt>
                <c:pt idx="2">
                  <c:v>#N/A</c:v>
                </c:pt>
                <c:pt idx="3">
                  <c:v>#N/A</c:v>
                </c:pt>
              </c:numCache>
            </c:numRef>
          </c:val>
        </c:ser>
        <c:dLbls>
          <c:showLegendKey val="0"/>
          <c:showVal val="1"/>
          <c:showCatName val="0"/>
          <c:showSerName val="0"/>
          <c:showPercent val="0"/>
          <c:showBubbleSize val="0"/>
        </c:dLbls>
        <c:gapWidth val="150"/>
        <c:axId val="130282624"/>
        <c:axId val="130284160"/>
      </c:barChart>
      <c:catAx>
        <c:axId val="13028262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30284160"/>
        <c:crosses val="autoZero"/>
        <c:auto val="1"/>
        <c:lblAlgn val="ctr"/>
        <c:lblOffset val="100"/>
        <c:noMultiLvlLbl val="0"/>
      </c:catAx>
      <c:valAx>
        <c:axId val="130284160"/>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30282624"/>
        <c:crosses val="autoZero"/>
        <c:crossBetween val="between"/>
      </c:valAx>
    </c:plotArea>
    <c:legend>
      <c:legendPos val="r"/>
      <c:layout/>
      <c:overlay val="0"/>
    </c:legend>
    <c:plotVisOnly val="1"/>
    <c:dispBlanksAs val="gap"/>
    <c:showDLblsOverMax val="0"/>
  </c:chart>
  <c:spPr>
    <a:solidFill>
      <a:srgbClr val="B9CDE5"/>
    </a:solidFill>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 r="0.75" t="1" header="0.5" footer="0.5"/>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overlay val="0"/>
    </c:title>
    <c:autoTitleDeleted val="0"/>
    <c:plotArea>
      <c:layout/>
      <c:barChart>
        <c:barDir val="col"/>
        <c:grouping val="clustered"/>
        <c:varyColors val="0"/>
        <c:ser>
          <c:idx val="5"/>
          <c:order val="0"/>
          <c:tx>
            <c:strRef>
              <c:f>'RRH Program Comparison'!$H$2:$H$4</c:f>
              <c:strCache>
                <c:ptCount val="1"/>
                <c:pt idx="0">
                  <c:v>Full Monitoring Total #N/A #N/A</c:v>
                </c:pt>
              </c:strCache>
            </c:strRef>
          </c:tx>
          <c:invertIfNegative val="0"/>
          <c:cat>
            <c:strRef>
              <c:f>'RRH Program Comparison'!$A$5:$B$8</c:f>
              <c:strCache>
                <c:ptCount val="4"/>
                <c:pt idx="0">
                  <c:v>#N/A</c:v>
                </c:pt>
                <c:pt idx="1">
                  <c:v>#N/A</c:v>
                </c:pt>
                <c:pt idx="2">
                  <c:v>#N/A</c:v>
                </c:pt>
                <c:pt idx="3">
                  <c:v>#N/A</c:v>
                </c:pt>
              </c:strCache>
            </c:strRef>
          </c:cat>
          <c:val>
            <c:numRef>
              <c:f>'RRH Program Comparison'!$H$5:$H$8</c:f>
              <c:numCache>
                <c:formatCode>0.00</c:formatCode>
                <c:ptCount val="4"/>
                <c:pt idx="0">
                  <c:v>#N/A</c:v>
                </c:pt>
                <c:pt idx="1">
                  <c:v>#N/A</c:v>
                </c:pt>
                <c:pt idx="2">
                  <c:v>#N/A</c:v>
                </c:pt>
                <c:pt idx="3">
                  <c:v>#N/A</c:v>
                </c:pt>
              </c:numCache>
            </c:numRef>
          </c:val>
        </c:ser>
        <c:dLbls>
          <c:showLegendKey val="0"/>
          <c:showVal val="1"/>
          <c:showCatName val="0"/>
          <c:showSerName val="0"/>
          <c:showPercent val="0"/>
          <c:showBubbleSize val="0"/>
        </c:dLbls>
        <c:gapWidth val="150"/>
        <c:axId val="130362752"/>
        <c:axId val="130376832"/>
      </c:barChart>
      <c:catAx>
        <c:axId val="13036275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30376832"/>
        <c:crosses val="autoZero"/>
        <c:auto val="1"/>
        <c:lblAlgn val="ctr"/>
        <c:lblOffset val="100"/>
        <c:noMultiLvlLbl val="0"/>
      </c:catAx>
      <c:valAx>
        <c:axId val="130376832"/>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30362752"/>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B9CDE5"/>
    </a:solidFill>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 r="0.75" t="1" header="0.5" footer="0.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layout/>
      <c:overlay val="0"/>
    </c:title>
    <c:autoTitleDeleted val="0"/>
    <c:plotArea>
      <c:layout/>
      <c:barChart>
        <c:barDir val="col"/>
        <c:grouping val="clustered"/>
        <c:varyColors val="0"/>
        <c:ser>
          <c:idx val="4"/>
          <c:order val="0"/>
          <c:tx>
            <c:strRef>
              <c:f>'Project Data'!$G$1</c:f>
              <c:strCache>
                <c:ptCount val="1"/>
                <c:pt idx="0">
                  <c:v>Utilization Rate (Adjusted for Months Completed in Contract)</c:v>
                </c:pt>
              </c:strCache>
            </c:strRef>
          </c:tx>
          <c:invertIfNegative val="0"/>
          <c:cat>
            <c:strRef>
              <c:f>'Project Data'!$A$2:$B$36</c:f>
              <c:strCache>
                <c:ptCount val="3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strCache>
            </c:strRef>
          </c:cat>
          <c:val>
            <c:numRef>
              <c:f>'Project Data'!$G$2:$G$37</c:f>
              <c:numCache>
                <c:formatCode>0.00%</c:formatCode>
                <c:ptCount val="36"/>
              </c:numCache>
            </c:numRef>
          </c:val>
        </c:ser>
        <c:dLbls>
          <c:showLegendKey val="0"/>
          <c:showVal val="1"/>
          <c:showCatName val="0"/>
          <c:showSerName val="0"/>
          <c:showPercent val="0"/>
          <c:showBubbleSize val="0"/>
        </c:dLbls>
        <c:gapWidth val="150"/>
        <c:axId val="130586880"/>
        <c:axId val="130592768"/>
      </c:barChart>
      <c:catAx>
        <c:axId val="13058688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30592768"/>
        <c:crosses val="autoZero"/>
        <c:auto val="1"/>
        <c:lblAlgn val="ctr"/>
        <c:lblOffset val="100"/>
        <c:noMultiLvlLbl val="0"/>
      </c:catAx>
      <c:valAx>
        <c:axId val="130592768"/>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30586880"/>
        <c:crosses val="autoZero"/>
        <c:crossBetween val="between"/>
      </c:valAx>
    </c:plotArea>
    <c:plotVisOnly val="1"/>
    <c:dispBlanksAs val="gap"/>
    <c:showDLblsOverMax val="0"/>
  </c:chart>
  <c:spPr>
    <a:solidFill>
      <a:srgbClr val="B9CDE5"/>
    </a:solidFill>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 r="0.75" t="1" header="0.5" footer="0.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overlay val="0"/>
    </c:title>
    <c:autoTitleDeleted val="0"/>
    <c:plotArea>
      <c:layout/>
      <c:barChart>
        <c:barDir val="col"/>
        <c:grouping val="clustered"/>
        <c:varyColors val="0"/>
        <c:ser>
          <c:idx val="5"/>
          <c:order val="0"/>
          <c:tx>
            <c:strRef>
              <c:f>'Project Data'!$H$1</c:f>
              <c:strCache>
                <c:ptCount val="1"/>
                <c:pt idx="0">
                  <c:v>PM V2 Score</c:v>
                </c:pt>
              </c:strCache>
            </c:strRef>
          </c:tx>
          <c:invertIfNegative val="0"/>
          <c:cat>
            <c:strRef>
              <c:f>'Project Data'!$A$2:$B$36</c:f>
              <c:strCache>
                <c:ptCount val="3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strCache>
            </c:strRef>
          </c:cat>
          <c:val>
            <c:numRef>
              <c:f>'Project Data'!$H$2:$H$37</c:f>
              <c:numCache>
                <c:formatCode>0.00</c:formatCode>
                <c:ptCount val="36"/>
              </c:numCache>
            </c:numRef>
          </c:val>
        </c:ser>
        <c:dLbls>
          <c:showLegendKey val="0"/>
          <c:showVal val="1"/>
          <c:showCatName val="0"/>
          <c:showSerName val="0"/>
          <c:showPercent val="0"/>
          <c:showBubbleSize val="0"/>
        </c:dLbls>
        <c:gapWidth val="150"/>
        <c:axId val="131015040"/>
        <c:axId val="131016576"/>
      </c:barChart>
      <c:catAx>
        <c:axId val="13101504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31016576"/>
        <c:crosses val="autoZero"/>
        <c:auto val="1"/>
        <c:lblAlgn val="ctr"/>
        <c:lblOffset val="100"/>
        <c:noMultiLvlLbl val="0"/>
      </c:catAx>
      <c:valAx>
        <c:axId val="131016576"/>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31015040"/>
        <c:crosses val="autoZero"/>
        <c:crossBetween val="between"/>
      </c:valAx>
    </c:plotArea>
    <c:plotVisOnly val="1"/>
    <c:dispBlanksAs val="gap"/>
    <c:showDLblsOverMax val="0"/>
  </c:chart>
  <c:spPr>
    <a:solidFill>
      <a:srgbClr val="B9CDE5"/>
    </a:solidFill>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 r="0.75" t="1" header="0.5" footer="0.5"/>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layout/>
      <c:overlay val="0"/>
    </c:title>
    <c:autoTitleDeleted val="0"/>
    <c:plotArea>
      <c:layout>
        <c:manualLayout>
          <c:layoutTarget val="inner"/>
          <c:xMode val="edge"/>
          <c:yMode val="edge"/>
          <c:x val="2.0344478715906399E-2"/>
          <c:y val="7.7460317460317396E-2"/>
          <c:w val="0.97243704197706804"/>
          <c:h val="0.701291338582677"/>
        </c:manualLayout>
      </c:layout>
      <c:barChart>
        <c:barDir val="col"/>
        <c:grouping val="clustered"/>
        <c:varyColors val="0"/>
        <c:ser>
          <c:idx val="5"/>
          <c:order val="0"/>
          <c:tx>
            <c:strRef>
              <c:f>'Project Data'!$L$1</c:f>
              <c:strCache>
                <c:ptCount val="1"/>
                <c:pt idx="0">
                  <c:v>Total Score 200 MAX</c:v>
                </c:pt>
              </c:strCache>
            </c:strRef>
          </c:tx>
          <c:invertIfNegative val="0"/>
          <c:cat>
            <c:strRef>
              <c:f>'Project Data'!$A$2:$B$36</c:f>
              <c:strCache>
                <c:ptCount val="3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strCache>
            </c:strRef>
          </c:cat>
          <c:val>
            <c:numRef>
              <c:f>'Project Data'!$L$2:$L$37</c:f>
              <c:numCache>
                <c:formatCode>0.00</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ser>
        <c:dLbls>
          <c:showLegendKey val="0"/>
          <c:showVal val="1"/>
          <c:showCatName val="0"/>
          <c:showSerName val="0"/>
          <c:showPercent val="0"/>
          <c:showBubbleSize val="0"/>
        </c:dLbls>
        <c:gapWidth val="150"/>
        <c:axId val="131045632"/>
        <c:axId val="131047424"/>
      </c:barChart>
      <c:catAx>
        <c:axId val="13104563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31047424"/>
        <c:crosses val="autoZero"/>
        <c:auto val="1"/>
        <c:lblAlgn val="ctr"/>
        <c:lblOffset val="100"/>
        <c:noMultiLvlLbl val="0"/>
      </c:catAx>
      <c:valAx>
        <c:axId val="131047424"/>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31045632"/>
        <c:crosses val="autoZero"/>
        <c:crossBetween val="between"/>
      </c:valAx>
    </c:plotArea>
    <c:plotVisOnly val="1"/>
    <c:dispBlanksAs val="gap"/>
    <c:showDLblsOverMax val="0"/>
  </c:chart>
  <c:spPr>
    <a:solidFill>
      <a:srgbClr val="B9CDE5"/>
    </a:solidFill>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 r="0.75" t="1" header="0.5" footer="0.5"/>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42"/>
    </mc:Choice>
    <mc:Fallback>
      <c:style val="42"/>
    </mc:Fallback>
  </mc:AlternateContent>
  <c:chart>
    <c:title>
      <c:layout/>
      <c:overlay val="0"/>
    </c:title>
    <c:autoTitleDeleted val="0"/>
    <c:plotArea>
      <c:layout>
        <c:manualLayout>
          <c:layoutTarget val="inner"/>
          <c:xMode val="edge"/>
          <c:yMode val="edge"/>
          <c:x val="2.0344478715906399E-2"/>
          <c:y val="7.7460317460317396E-2"/>
          <c:w val="0.97243704197706804"/>
          <c:h val="0.701291338582677"/>
        </c:manualLayout>
      </c:layout>
      <c:scatterChart>
        <c:scatterStyle val="lineMarker"/>
        <c:varyColors val="0"/>
        <c:ser>
          <c:idx val="5"/>
          <c:order val="0"/>
          <c:tx>
            <c:strRef>
              <c:f>'Project Data'!$L$1</c:f>
              <c:strCache>
                <c:ptCount val="1"/>
                <c:pt idx="0">
                  <c:v>Total Score 200 MAX</c:v>
                </c:pt>
              </c:strCache>
            </c:strRef>
          </c:tx>
          <c:spPr>
            <a:ln w="47625">
              <a:noFill/>
            </a:ln>
          </c:spPr>
          <c:xVal>
            <c:strRef>
              <c:f>'Project Data'!$A$2:$B$36</c:f>
              <c:strCache>
                <c:ptCount val="3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strCache>
            </c:strRef>
          </c:xVal>
          <c:yVal>
            <c:numRef>
              <c:f>'Project Data'!$L$2:$L$37</c:f>
              <c:numCache>
                <c:formatCode>0.00</c:formatCod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yVal>
          <c:smooth val="0"/>
        </c:ser>
        <c:dLbls>
          <c:showLegendKey val="0"/>
          <c:showVal val="0"/>
          <c:showCatName val="0"/>
          <c:showSerName val="0"/>
          <c:showPercent val="0"/>
          <c:showBubbleSize val="0"/>
        </c:dLbls>
        <c:axId val="122945920"/>
        <c:axId val="122947456"/>
      </c:scatterChart>
      <c:valAx>
        <c:axId val="122945920"/>
        <c:scaling>
          <c:orientation val="minMax"/>
        </c:scaling>
        <c:delete val="0"/>
        <c:axPos val="b"/>
        <c:numFmt formatCode="General" sourceLinked="1"/>
        <c:majorTickMark val="out"/>
        <c:minorTickMark val="none"/>
        <c:tickLblPos val="nextTo"/>
        <c:txPr>
          <a:bodyPr rot="0" vert="horz"/>
          <a:lstStyle/>
          <a:p>
            <a:pPr>
              <a:defRPr/>
            </a:pPr>
            <a:endParaRPr lang="en-US"/>
          </a:p>
        </c:txPr>
        <c:crossAx val="122947456"/>
        <c:crosses val="autoZero"/>
        <c:crossBetween val="midCat"/>
      </c:valAx>
      <c:valAx>
        <c:axId val="122947456"/>
        <c:scaling>
          <c:orientation val="minMax"/>
        </c:scaling>
        <c:delete val="0"/>
        <c:axPos val="l"/>
        <c:majorGridlines/>
        <c:numFmt formatCode="0.00" sourceLinked="1"/>
        <c:majorTickMark val="out"/>
        <c:minorTickMark val="none"/>
        <c:tickLblPos val="nextTo"/>
        <c:txPr>
          <a:bodyPr rot="0" vert="horz"/>
          <a:lstStyle/>
          <a:p>
            <a:pPr>
              <a:defRPr/>
            </a:pPr>
            <a:endParaRPr lang="en-US"/>
          </a:p>
        </c:txPr>
        <c:crossAx val="122945920"/>
        <c:crosses val="autoZero"/>
        <c:crossBetween val="midCat"/>
      </c:valAx>
    </c:plotArea>
    <c:plotVisOnly val="1"/>
    <c:dispBlanksAs val="gap"/>
    <c:showDLblsOverMax val="0"/>
  </c:chart>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nchor="ctr"/>
          <a:lstStyle/>
          <a:p>
            <a:pPr algn="ctr">
              <a:defRPr/>
            </a:pPr>
            <a:r>
              <a:rPr lang="en-US"/>
              <a:t>Total Score </a:t>
            </a:r>
          </a:p>
          <a:p>
            <a:pPr algn="ctr">
              <a:defRPr/>
            </a:pPr>
            <a:r>
              <a:rPr lang="en-US" baseline="0"/>
              <a:t>200 MAX</a:t>
            </a:r>
          </a:p>
          <a:p>
            <a:pPr algn="ctr">
              <a:defRPr/>
            </a:pPr>
            <a:endParaRPr lang="en-US"/>
          </a:p>
        </c:rich>
      </c:tx>
      <c:layout>
        <c:manualLayout>
          <c:xMode val="edge"/>
          <c:yMode val="edge"/>
          <c:x val="0.38922828780480601"/>
          <c:y val="8.6956521739130405E-2"/>
        </c:manualLayout>
      </c:layout>
      <c:overlay val="0"/>
    </c:title>
    <c:autoTitleDeleted val="0"/>
    <c:plotArea>
      <c:layout/>
      <c:lineChart>
        <c:grouping val="standard"/>
        <c:varyColors val="0"/>
        <c:ser>
          <c:idx val="0"/>
          <c:order val="0"/>
          <c:cat>
            <c:strRef>
              <c:f>'Program Score Card Info. Only'!$A$17</c:f>
              <c:strCache>
                <c:ptCount val="1"/>
                <c:pt idx="0">
                  <c:v>Total Score</c:v>
                </c:pt>
              </c:strCache>
            </c:strRef>
          </c:cat>
          <c:val>
            <c:numRef>
              <c:f>'Program Score Card Info. Only'!$B$17</c:f>
              <c:numCache>
                <c:formatCode>General</c:formatCode>
                <c:ptCount val="1"/>
                <c:pt idx="0">
                  <c:v>#N/A</c:v>
                </c:pt>
              </c:numCache>
            </c:numRef>
          </c:val>
          <c:smooth val="0"/>
        </c:ser>
        <c:dLbls>
          <c:showLegendKey val="0"/>
          <c:showVal val="1"/>
          <c:showCatName val="0"/>
          <c:showSerName val="0"/>
          <c:showPercent val="0"/>
          <c:showBubbleSize val="0"/>
        </c:dLbls>
        <c:marker val="1"/>
        <c:smooth val="0"/>
        <c:axId val="94514176"/>
        <c:axId val="94515968"/>
      </c:lineChart>
      <c:catAx>
        <c:axId val="9451417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4515968"/>
        <c:crosses val="autoZero"/>
        <c:auto val="1"/>
        <c:lblAlgn val="ctr"/>
        <c:lblOffset val="100"/>
        <c:noMultiLvlLbl val="0"/>
      </c:catAx>
      <c:valAx>
        <c:axId val="94515968"/>
        <c:scaling>
          <c:orientation val="minMax"/>
          <c:min val="0"/>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4514176"/>
        <c:crosses val="autoZero"/>
        <c:crossBetween val="between"/>
      </c:valAx>
    </c:plotArea>
    <c:plotVisOnly val="0"/>
    <c:dispBlanksAs val="gap"/>
    <c:showDLblsOverMax val="0"/>
  </c:chart>
  <c:spPr>
    <a:solidFill>
      <a:srgbClr val="DCE6F2"/>
    </a:solidFill>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 r="0.75" t="1" header="0.5" footer="0.5"/>
    <c:pageSetup orientation="portrait" horizontalDpi="-4" verticalDpi="-4"/>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Application Score</a:t>
            </a:r>
          </a:p>
        </c:rich>
      </c:tx>
      <c:layout/>
      <c:overlay val="0"/>
    </c:title>
    <c:autoTitleDeleted val="0"/>
    <c:plotArea>
      <c:layout/>
      <c:lineChart>
        <c:grouping val="standard"/>
        <c:varyColors val="0"/>
        <c:ser>
          <c:idx val="0"/>
          <c:order val="0"/>
          <c:tx>
            <c:strRef>
              <c:f>'Program Score Card Info. Only'!$A$14</c:f>
              <c:strCache>
                <c:ptCount val="1"/>
                <c:pt idx="0">
                  <c:v>Application Score</c:v>
                </c:pt>
              </c:strCache>
            </c:strRef>
          </c:tx>
          <c:dLbls>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dLbls>
          <c:val>
            <c:numRef>
              <c:f>'Program Score Card Info. Only'!$B$14</c:f>
              <c:numCache>
                <c:formatCode>0.00</c:formatCode>
                <c:ptCount val="1"/>
                <c:pt idx="0">
                  <c:v>#N/A</c:v>
                </c:pt>
              </c:numCache>
            </c:numRef>
          </c:val>
          <c:smooth val="0"/>
        </c:ser>
        <c:dLbls>
          <c:showLegendKey val="0"/>
          <c:showVal val="0"/>
          <c:showCatName val="0"/>
          <c:showSerName val="0"/>
          <c:showPercent val="0"/>
          <c:showBubbleSize val="0"/>
        </c:dLbls>
        <c:marker val="1"/>
        <c:smooth val="0"/>
        <c:axId val="95815936"/>
        <c:axId val="95834112"/>
      </c:lineChart>
      <c:catAx>
        <c:axId val="95815936"/>
        <c:scaling>
          <c:orientation val="minMax"/>
        </c:scaling>
        <c:delete val="1"/>
        <c:axPos val="b"/>
        <c:majorTickMark val="out"/>
        <c:minorTickMark val="none"/>
        <c:tickLblPos val="nextTo"/>
        <c:crossAx val="95834112"/>
        <c:crosses val="autoZero"/>
        <c:auto val="1"/>
        <c:lblAlgn val="ctr"/>
        <c:lblOffset val="100"/>
        <c:noMultiLvlLbl val="0"/>
      </c:catAx>
      <c:valAx>
        <c:axId val="95834112"/>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5815936"/>
        <c:crosses val="autoZero"/>
        <c:crossBetween val="between"/>
      </c:valAx>
    </c:plotArea>
    <c:plotVisOnly val="1"/>
    <c:dispBlanksAs val="gap"/>
    <c:showDLblsOverMax val="0"/>
  </c:chart>
  <c:spPr>
    <a:solidFill>
      <a:schemeClr val="accent1">
        <a:lumMod val="40000"/>
        <a:lumOff val="60000"/>
      </a:schemeClr>
    </a:solidFill>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layout/>
      <c:overlay val="0"/>
    </c:title>
    <c:autoTitleDeleted val="0"/>
    <c:plotArea>
      <c:layout/>
      <c:lineChart>
        <c:grouping val="standard"/>
        <c:varyColors val="0"/>
        <c:ser>
          <c:idx val="0"/>
          <c:order val="0"/>
          <c:tx>
            <c:strRef>
              <c:f>'Program Score Card Info. Only'!$A$10</c:f>
              <c:strCache>
                <c:ptCount val="1"/>
                <c:pt idx="0">
                  <c:v>Avg. Yearly Utilization</c:v>
                </c:pt>
              </c:strCache>
            </c:strRef>
          </c:tx>
          <c:dLbls>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dLbls>
          <c:trendline>
            <c:trendlineType val="linear"/>
            <c:dispRSqr val="0"/>
            <c:dispEq val="0"/>
          </c:trendline>
          <c:trendline>
            <c:trendlineType val="linear"/>
            <c:dispRSqr val="0"/>
            <c:dispEq val="0"/>
          </c:trendline>
          <c:val>
            <c:numRef>
              <c:f>'Program Score Card Info. Only'!$B$10</c:f>
              <c:numCache>
                <c:formatCode>0.00%</c:formatCode>
                <c:ptCount val="1"/>
                <c:pt idx="0">
                  <c:v>#N/A</c:v>
                </c:pt>
              </c:numCache>
            </c:numRef>
          </c:val>
          <c:smooth val="0"/>
        </c:ser>
        <c:dLbls>
          <c:showLegendKey val="0"/>
          <c:showVal val="0"/>
          <c:showCatName val="0"/>
          <c:showSerName val="0"/>
          <c:showPercent val="0"/>
          <c:showBubbleSize val="0"/>
        </c:dLbls>
        <c:marker val="1"/>
        <c:smooth val="0"/>
        <c:axId val="95847936"/>
        <c:axId val="95849472"/>
      </c:lineChart>
      <c:catAx>
        <c:axId val="95847936"/>
        <c:scaling>
          <c:orientation val="minMax"/>
        </c:scaling>
        <c:delete val="1"/>
        <c:axPos val="b"/>
        <c:majorTickMark val="out"/>
        <c:minorTickMark val="none"/>
        <c:tickLblPos val="nextTo"/>
        <c:crossAx val="95849472"/>
        <c:crosses val="autoZero"/>
        <c:auto val="1"/>
        <c:lblAlgn val="ctr"/>
        <c:lblOffset val="100"/>
        <c:noMultiLvlLbl val="0"/>
      </c:catAx>
      <c:valAx>
        <c:axId val="95849472"/>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5847936"/>
        <c:crosses val="autoZero"/>
        <c:crossBetween val="between"/>
      </c:valAx>
    </c:plotArea>
    <c:plotVisOnly val="1"/>
    <c:dispBlanksAs val="gap"/>
    <c:showDLblsOverMax val="0"/>
  </c:chart>
  <c:spPr>
    <a:solidFill>
      <a:schemeClr val="accent1">
        <a:lumMod val="20000"/>
        <a:lumOff val="80000"/>
      </a:schemeClr>
    </a:solidFill>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layout/>
      <c:overlay val="0"/>
    </c:title>
    <c:autoTitleDeleted val="0"/>
    <c:plotArea>
      <c:layout>
        <c:manualLayout>
          <c:layoutTarget val="inner"/>
          <c:xMode val="edge"/>
          <c:yMode val="edge"/>
          <c:x val="0.248794767589535"/>
          <c:y val="0.26587301587301598"/>
          <c:w val="0.61142028617390598"/>
          <c:h val="0.682539682539682"/>
        </c:manualLayout>
      </c:layout>
      <c:lineChart>
        <c:grouping val="standard"/>
        <c:varyColors val="0"/>
        <c:ser>
          <c:idx val="0"/>
          <c:order val="0"/>
          <c:tx>
            <c:strRef>
              <c:f>'Program Score Card Info. Only'!$A$12</c:f>
              <c:strCache>
                <c:ptCount val="1"/>
                <c:pt idx="0">
                  <c:v>Exits to Perm. Destinations</c:v>
                </c:pt>
              </c:strCache>
            </c:strRef>
          </c:tx>
          <c:dLbls>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dLbls>
          <c:val>
            <c:numRef>
              <c:f>'Program Score Card Info. Only'!$B$12</c:f>
              <c:numCache>
                <c:formatCode>0.00%</c:formatCode>
                <c:ptCount val="1"/>
                <c:pt idx="0">
                  <c:v>#N/A</c:v>
                </c:pt>
              </c:numCache>
            </c:numRef>
          </c:val>
          <c:smooth val="0"/>
        </c:ser>
        <c:dLbls>
          <c:showLegendKey val="0"/>
          <c:showVal val="0"/>
          <c:showCatName val="0"/>
          <c:showSerName val="0"/>
          <c:showPercent val="0"/>
          <c:showBubbleSize val="0"/>
        </c:dLbls>
        <c:marker val="1"/>
        <c:smooth val="0"/>
        <c:axId val="95862144"/>
        <c:axId val="95868032"/>
      </c:lineChart>
      <c:catAx>
        <c:axId val="95862144"/>
        <c:scaling>
          <c:orientation val="minMax"/>
        </c:scaling>
        <c:delete val="1"/>
        <c:axPos val="b"/>
        <c:majorTickMark val="out"/>
        <c:minorTickMark val="none"/>
        <c:tickLblPos val="nextTo"/>
        <c:crossAx val="95868032"/>
        <c:crosses val="autoZero"/>
        <c:auto val="1"/>
        <c:lblAlgn val="ctr"/>
        <c:lblOffset val="100"/>
        <c:noMultiLvlLbl val="0"/>
      </c:catAx>
      <c:valAx>
        <c:axId val="95868032"/>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5862144"/>
        <c:crosses val="autoZero"/>
        <c:crossBetween val="between"/>
      </c:valAx>
    </c:plotArea>
    <c:plotVisOnly val="1"/>
    <c:dispBlanksAs val="gap"/>
    <c:showDLblsOverMax val="0"/>
  </c:chart>
  <c:spPr>
    <a:solidFill>
      <a:schemeClr val="accent1">
        <a:lumMod val="20000"/>
        <a:lumOff val="80000"/>
      </a:schemeClr>
    </a:solidFill>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Recidivism Percentage</a:t>
            </a:r>
          </a:p>
        </c:rich>
      </c:tx>
      <c:layout/>
      <c:overlay val="0"/>
    </c:title>
    <c:autoTitleDeleted val="0"/>
    <c:plotArea>
      <c:layout>
        <c:manualLayout>
          <c:layoutTarget val="inner"/>
          <c:xMode val="edge"/>
          <c:yMode val="edge"/>
          <c:x val="0.248794767589535"/>
          <c:y val="0.25793650793650802"/>
          <c:w val="0.68131275929218504"/>
          <c:h val="0.69047619047619002"/>
        </c:manualLayout>
      </c:layout>
      <c:lineChart>
        <c:grouping val="standard"/>
        <c:varyColors val="0"/>
        <c:ser>
          <c:idx val="0"/>
          <c:order val="0"/>
          <c:dLbls>
            <c:txPr>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dLbls>
          <c:val>
            <c:numRef>
              <c:f>'Program Score Card Info. Only'!$B$13</c:f>
              <c:numCache>
                <c:formatCode>0.00%</c:formatCode>
                <c:ptCount val="1"/>
                <c:pt idx="0">
                  <c:v>#N/A</c:v>
                </c:pt>
              </c:numCache>
            </c:numRef>
          </c:val>
          <c:smooth val="0"/>
        </c:ser>
        <c:dLbls>
          <c:showLegendKey val="0"/>
          <c:showVal val="0"/>
          <c:showCatName val="0"/>
          <c:showSerName val="0"/>
          <c:showPercent val="0"/>
          <c:showBubbleSize val="0"/>
        </c:dLbls>
        <c:marker val="1"/>
        <c:smooth val="0"/>
        <c:axId val="95896704"/>
        <c:axId val="95898240"/>
      </c:lineChart>
      <c:catAx>
        <c:axId val="95896704"/>
        <c:scaling>
          <c:orientation val="minMax"/>
        </c:scaling>
        <c:delete val="1"/>
        <c:axPos val="b"/>
        <c:majorTickMark val="out"/>
        <c:minorTickMark val="none"/>
        <c:tickLblPos val="nextTo"/>
        <c:crossAx val="95898240"/>
        <c:crosses val="autoZero"/>
        <c:auto val="1"/>
        <c:lblAlgn val="ctr"/>
        <c:lblOffset val="100"/>
        <c:noMultiLvlLbl val="0"/>
      </c:catAx>
      <c:valAx>
        <c:axId val="95898240"/>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5896704"/>
        <c:crosses val="autoZero"/>
        <c:crossBetween val="between"/>
      </c:valAx>
    </c:plotArea>
    <c:plotVisOnly val="1"/>
    <c:dispBlanksAs val="gap"/>
    <c:showDLblsOverMax val="0"/>
  </c:chart>
  <c:spPr>
    <a:solidFill>
      <a:schemeClr val="accent1">
        <a:lumMod val="20000"/>
        <a:lumOff val="80000"/>
      </a:schemeClr>
    </a:solidFill>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Performance Monitoring Total</a:t>
            </a:r>
          </a:p>
          <a:p>
            <a:pPr>
              <a:defRPr/>
            </a:pPr>
            <a:endParaRPr lang="en-US"/>
          </a:p>
        </c:rich>
      </c:tx>
      <c:layout/>
      <c:overlay val="0"/>
    </c:title>
    <c:autoTitleDeleted val="0"/>
    <c:plotArea>
      <c:layout/>
      <c:lineChart>
        <c:grouping val="standard"/>
        <c:varyColors val="0"/>
        <c:ser>
          <c:idx val="14"/>
          <c:order val="0"/>
          <c:tx>
            <c:strRef>
              <c:f>'Program Score Card Info. Only'!$A$15</c:f>
              <c:strCache>
                <c:ptCount val="1"/>
                <c:pt idx="0">
                  <c:v>PM V2 Score</c:v>
                </c:pt>
              </c:strCache>
            </c:strRef>
          </c:tx>
          <c:val>
            <c:numRef>
              <c:f>'Program Score Card Info. Only'!$B$15</c:f>
              <c:numCache>
                <c:formatCode>General</c:formatCode>
                <c:ptCount val="1"/>
                <c:pt idx="0">
                  <c:v>#N/A</c:v>
                </c:pt>
              </c:numCache>
            </c:numRef>
          </c:val>
          <c:smooth val="0"/>
        </c:ser>
        <c:dLbls>
          <c:showLegendKey val="0"/>
          <c:showVal val="1"/>
          <c:showCatName val="0"/>
          <c:showSerName val="0"/>
          <c:showPercent val="0"/>
          <c:showBubbleSize val="0"/>
        </c:dLbls>
        <c:marker val="1"/>
        <c:smooth val="0"/>
        <c:axId val="95908992"/>
        <c:axId val="95910528"/>
      </c:lineChart>
      <c:catAx>
        <c:axId val="95908992"/>
        <c:scaling>
          <c:orientation val="minMax"/>
        </c:scaling>
        <c:delete val="1"/>
        <c:axPos val="b"/>
        <c:majorTickMark val="out"/>
        <c:minorTickMark val="none"/>
        <c:tickLblPos val="nextTo"/>
        <c:crossAx val="95910528"/>
        <c:crosses val="autoZero"/>
        <c:auto val="1"/>
        <c:lblAlgn val="ctr"/>
        <c:lblOffset val="100"/>
        <c:noMultiLvlLbl val="0"/>
      </c:catAx>
      <c:valAx>
        <c:axId val="95910528"/>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5908992"/>
        <c:crosses val="autoZero"/>
        <c:crossBetween val="between"/>
      </c:valAx>
    </c:plotArea>
    <c:plotVisOnly val="1"/>
    <c:dispBlanksAs val="gap"/>
    <c:showDLblsOverMax val="0"/>
  </c:chart>
  <c:spPr>
    <a:solidFill>
      <a:schemeClr val="accent1">
        <a:lumMod val="40000"/>
        <a:lumOff val="60000"/>
      </a:schemeClr>
    </a:solidFill>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layout/>
      <c:overlay val="0"/>
    </c:title>
    <c:autoTitleDeleted val="0"/>
    <c:plotArea>
      <c:layout/>
      <c:scatterChart>
        <c:scatterStyle val="lineMarker"/>
        <c:varyColors val="0"/>
        <c:ser>
          <c:idx val="0"/>
          <c:order val="0"/>
          <c:tx>
            <c:strRef>
              <c:f>'Performance Monitoring Measures'!$C$1</c:f>
              <c:strCache>
                <c:ptCount val="1"/>
                <c:pt idx="0">
                  <c:v>"Harder to Serve" Homeless</c:v>
                </c:pt>
              </c:strCache>
            </c:strRef>
          </c:tx>
          <c:spPr>
            <a:ln w="47625">
              <a:noFill/>
            </a:ln>
          </c:spPr>
          <c:xVal>
            <c:strRef>
              <c:f>'Performance Monitoring Measures'!$A$2:$B$36</c:f>
              <c:strCache>
                <c:ptCount val="35"/>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PSH</c:v>
                </c:pt>
                <c:pt idx="34">
                  <c:v>#N/A</c:v>
                </c:pt>
              </c:strCache>
            </c:strRef>
          </c:xVal>
          <c:yVal>
            <c:numRef>
              <c:f>'Performance Monitoring Measures'!$C$2:$C$37</c:f>
              <c:numCache>
                <c:formatCode>General</c:formatCode>
                <c:ptCount val="3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numCache>
            </c:numRef>
          </c:yVal>
          <c:smooth val="0"/>
        </c:ser>
        <c:dLbls>
          <c:showLegendKey val="0"/>
          <c:showVal val="0"/>
          <c:showCatName val="0"/>
          <c:showSerName val="0"/>
          <c:showPercent val="0"/>
          <c:showBubbleSize val="0"/>
        </c:dLbls>
        <c:axId val="104963072"/>
        <c:axId val="104981248"/>
      </c:scatterChart>
      <c:valAx>
        <c:axId val="104963072"/>
        <c:scaling>
          <c:orientation val="minMax"/>
        </c:scaling>
        <c:delete val="1"/>
        <c:axPos val="b"/>
        <c:majorTickMark val="out"/>
        <c:minorTickMark val="none"/>
        <c:tickLblPos val="nextTo"/>
        <c:crossAx val="104981248"/>
        <c:crosses val="autoZero"/>
        <c:crossBetween val="midCat"/>
      </c:valAx>
      <c:valAx>
        <c:axId val="104981248"/>
        <c:scaling>
          <c:orientation val="minMax"/>
          <c:max val="25"/>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04963072"/>
        <c:crosses val="autoZero"/>
        <c:crossBetween val="midCat"/>
      </c:valAx>
    </c:plotArea>
    <c:plotVisOnly val="1"/>
    <c:dispBlanksAs val="gap"/>
    <c:showDLblsOverMax val="0"/>
  </c:chart>
  <c:spPr>
    <a:solidFill>
      <a:schemeClr val="accent1">
        <a:lumMod val="20000"/>
        <a:lumOff val="80000"/>
      </a:schemeClr>
    </a:solidFill>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chart" Target="../charts/chart14.xml"/><Relationship Id="rId5" Type="http://schemas.openxmlformats.org/officeDocument/2006/relationships/chart" Target="../charts/chart13.xml"/><Relationship Id="rId4" Type="http://schemas.openxmlformats.org/officeDocument/2006/relationships/chart" Target="../charts/chart1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9.xml"/><Relationship Id="rId2" Type="http://schemas.openxmlformats.org/officeDocument/2006/relationships/chart" Target="../charts/chart18.xml"/><Relationship Id="rId1" Type="http://schemas.openxmlformats.org/officeDocument/2006/relationships/chart" Target="../charts/chart17.xml"/></Relationships>
</file>

<file path=xl/drawings/_rels/drawing5.xml.rels><?xml version="1.0" encoding="UTF-8" standalone="yes"?>
<Relationships xmlns="http://schemas.openxmlformats.org/package/2006/relationships"><Relationship Id="rId3" Type="http://schemas.openxmlformats.org/officeDocument/2006/relationships/chart" Target="../charts/chart22.xml"/><Relationship Id="rId2" Type="http://schemas.openxmlformats.org/officeDocument/2006/relationships/chart" Target="../charts/chart21.xml"/><Relationship Id="rId1" Type="http://schemas.openxmlformats.org/officeDocument/2006/relationships/chart" Target="../charts/chart20.xml"/></Relationships>
</file>

<file path=xl/drawings/_rels/drawing6.xml.rels><?xml version="1.0" encoding="UTF-8" standalone="yes"?>
<Relationships xmlns="http://schemas.openxmlformats.org/package/2006/relationships"><Relationship Id="rId3" Type="http://schemas.openxmlformats.org/officeDocument/2006/relationships/chart" Target="../charts/chart25.xml"/><Relationship Id="rId2" Type="http://schemas.openxmlformats.org/officeDocument/2006/relationships/chart" Target="../charts/chart24.xml"/><Relationship Id="rId1" Type="http://schemas.openxmlformats.org/officeDocument/2006/relationships/chart" Target="../charts/chart23.xml"/></Relationships>
</file>

<file path=xl/drawings/_rels/drawing7.xml.rels><?xml version="1.0" encoding="UTF-8" standalone="yes"?>
<Relationships xmlns="http://schemas.openxmlformats.org/package/2006/relationships"><Relationship Id="rId3" Type="http://schemas.openxmlformats.org/officeDocument/2006/relationships/chart" Target="../charts/chart28.xml"/><Relationship Id="rId2" Type="http://schemas.openxmlformats.org/officeDocument/2006/relationships/chart" Target="../charts/chart27.xml"/><Relationship Id="rId1" Type="http://schemas.openxmlformats.org/officeDocument/2006/relationships/chart" Target="../charts/chart2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9.xml"/></Relationships>
</file>

<file path=xl/drawings/drawing1.xml><?xml version="1.0" encoding="utf-8"?>
<xdr:wsDr xmlns:xdr="http://schemas.openxmlformats.org/drawingml/2006/spreadsheetDrawing" xmlns:a="http://schemas.openxmlformats.org/drawingml/2006/main">
  <xdr:twoCellAnchor>
    <xdr:from>
      <xdr:col>5</xdr:col>
      <xdr:colOff>444500</xdr:colOff>
      <xdr:row>4</xdr:row>
      <xdr:rowOff>12700</xdr:rowOff>
    </xdr:from>
    <xdr:to>
      <xdr:col>7</xdr:col>
      <xdr:colOff>901700</xdr:colOff>
      <xdr:row>20</xdr:row>
      <xdr:rowOff>152400</xdr:rowOff>
    </xdr:to>
    <xdr:graphicFrame macro="">
      <xdr:nvGraphicFramePr>
        <xdr:cNvPr id="12048838"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25400</xdr:colOff>
      <xdr:row>22</xdr:row>
      <xdr:rowOff>25400</xdr:rowOff>
    </xdr:from>
    <xdr:to>
      <xdr:col>8</xdr:col>
      <xdr:colOff>0</xdr:colOff>
      <xdr:row>36</xdr:row>
      <xdr:rowOff>177800</xdr:rowOff>
    </xdr:to>
    <xdr:graphicFrame macro="">
      <xdr:nvGraphicFramePr>
        <xdr:cNvPr id="1204883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45</xdr:row>
      <xdr:rowOff>25400</xdr:rowOff>
    </xdr:from>
    <xdr:to>
      <xdr:col>7</xdr:col>
      <xdr:colOff>901700</xdr:colOff>
      <xdr:row>58</xdr:row>
      <xdr:rowOff>177800</xdr:rowOff>
    </xdr:to>
    <xdr:graphicFrame macro="">
      <xdr:nvGraphicFramePr>
        <xdr:cNvPr id="1204883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4</xdr:row>
      <xdr:rowOff>12700</xdr:rowOff>
    </xdr:from>
    <xdr:to>
      <xdr:col>2</xdr:col>
      <xdr:colOff>635000</xdr:colOff>
      <xdr:row>20</xdr:row>
      <xdr:rowOff>165100</xdr:rowOff>
    </xdr:to>
    <xdr:graphicFrame macro="">
      <xdr:nvGraphicFramePr>
        <xdr:cNvPr id="12048837"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12700</xdr:colOff>
      <xdr:row>61</xdr:row>
      <xdr:rowOff>12700</xdr:rowOff>
    </xdr:from>
    <xdr:to>
      <xdr:col>2</xdr:col>
      <xdr:colOff>520700</xdr:colOff>
      <xdr:row>86</xdr:row>
      <xdr:rowOff>0</xdr:rowOff>
    </xdr:to>
    <xdr:graphicFrame macro="">
      <xdr:nvGraphicFramePr>
        <xdr:cNvPr id="12048839"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533400</xdr:colOff>
      <xdr:row>61</xdr:row>
      <xdr:rowOff>12700</xdr:rowOff>
    </xdr:from>
    <xdr:to>
      <xdr:col>5</xdr:col>
      <xdr:colOff>279400</xdr:colOff>
      <xdr:row>85</xdr:row>
      <xdr:rowOff>177800</xdr:rowOff>
    </xdr:to>
    <xdr:graphicFrame macro="">
      <xdr:nvGraphicFramePr>
        <xdr:cNvPr id="1204884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241300</xdr:colOff>
      <xdr:row>61</xdr:row>
      <xdr:rowOff>12700</xdr:rowOff>
    </xdr:from>
    <xdr:to>
      <xdr:col>7</xdr:col>
      <xdr:colOff>901700</xdr:colOff>
      <xdr:row>86</xdr:row>
      <xdr:rowOff>0</xdr:rowOff>
    </xdr:to>
    <xdr:graphicFrame macro="">
      <xdr:nvGraphicFramePr>
        <xdr:cNvPr id="1204884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622300</xdr:colOff>
      <xdr:row>4</xdr:row>
      <xdr:rowOff>12700</xdr:rowOff>
    </xdr:from>
    <xdr:to>
      <xdr:col>5</xdr:col>
      <xdr:colOff>444500</xdr:colOff>
      <xdr:row>20</xdr:row>
      <xdr:rowOff>165100</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25400</xdr:colOff>
      <xdr:row>37</xdr:row>
      <xdr:rowOff>12700</xdr:rowOff>
    </xdr:from>
    <xdr:to>
      <xdr:col>0</xdr:col>
      <xdr:colOff>4368800</xdr:colOff>
      <xdr:row>52</xdr:row>
      <xdr:rowOff>0</xdr:rowOff>
    </xdr:to>
    <xdr:graphicFrame macro="">
      <xdr:nvGraphicFramePr>
        <xdr:cNvPr id="807722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4368800</xdr:colOff>
      <xdr:row>37</xdr:row>
      <xdr:rowOff>12700</xdr:rowOff>
    </xdr:from>
    <xdr:to>
      <xdr:col>4</xdr:col>
      <xdr:colOff>0</xdr:colOff>
      <xdr:row>52</xdr:row>
      <xdr:rowOff>0</xdr:rowOff>
    </xdr:to>
    <xdr:graphicFrame macro="">
      <xdr:nvGraphicFramePr>
        <xdr:cNvPr id="807722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12700</xdr:colOff>
      <xdr:row>37</xdr:row>
      <xdr:rowOff>25400</xdr:rowOff>
    </xdr:from>
    <xdr:to>
      <xdr:col>6</xdr:col>
      <xdr:colOff>1308100</xdr:colOff>
      <xdr:row>52</xdr:row>
      <xdr:rowOff>12700</xdr:rowOff>
    </xdr:to>
    <xdr:graphicFrame macro="">
      <xdr:nvGraphicFramePr>
        <xdr:cNvPr id="807722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53</xdr:row>
      <xdr:rowOff>25400</xdr:rowOff>
    </xdr:from>
    <xdr:to>
      <xdr:col>0</xdr:col>
      <xdr:colOff>4356100</xdr:colOff>
      <xdr:row>67</xdr:row>
      <xdr:rowOff>177800</xdr:rowOff>
    </xdr:to>
    <xdr:graphicFrame macro="">
      <xdr:nvGraphicFramePr>
        <xdr:cNvPr id="807722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4368800</xdr:colOff>
      <xdr:row>53</xdr:row>
      <xdr:rowOff>25400</xdr:rowOff>
    </xdr:from>
    <xdr:to>
      <xdr:col>4</xdr:col>
      <xdr:colOff>12700</xdr:colOff>
      <xdr:row>68</xdr:row>
      <xdr:rowOff>0</xdr:rowOff>
    </xdr:to>
    <xdr:graphicFrame macro="">
      <xdr:nvGraphicFramePr>
        <xdr:cNvPr id="807722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12700</xdr:colOff>
      <xdr:row>70</xdr:row>
      <xdr:rowOff>12700</xdr:rowOff>
    </xdr:from>
    <xdr:to>
      <xdr:col>30</xdr:col>
      <xdr:colOff>0</xdr:colOff>
      <xdr:row>90</xdr:row>
      <xdr:rowOff>25400</xdr:rowOff>
    </xdr:to>
    <xdr:graphicFrame macro="">
      <xdr:nvGraphicFramePr>
        <xdr:cNvPr id="807722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11</xdr:col>
      <xdr:colOff>444500</xdr:colOff>
      <xdr:row>0</xdr:row>
      <xdr:rowOff>25400</xdr:rowOff>
    </xdr:from>
    <xdr:to>
      <xdr:col>17</xdr:col>
      <xdr:colOff>431800</xdr:colOff>
      <xdr:row>11</xdr:row>
      <xdr:rowOff>0</xdr:rowOff>
    </xdr:to>
    <xdr:graphicFrame macro="">
      <xdr:nvGraphicFramePr>
        <xdr:cNvPr id="835814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37</xdr:row>
      <xdr:rowOff>0</xdr:rowOff>
    </xdr:from>
    <xdr:to>
      <xdr:col>25</xdr:col>
      <xdr:colOff>482600</xdr:colOff>
      <xdr:row>57</xdr:row>
      <xdr:rowOff>12700</xdr:rowOff>
    </xdr:to>
    <xdr:graphicFrame macro="">
      <xdr:nvGraphicFramePr>
        <xdr:cNvPr id="4"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12700</xdr:colOff>
      <xdr:row>8</xdr:row>
      <xdr:rowOff>25400</xdr:rowOff>
    </xdr:from>
    <xdr:to>
      <xdr:col>7</xdr:col>
      <xdr:colOff>1574800</xdr:colOff>
      <xdr:row>24</xdr:row>
      <xdr:rowOff>0</xdr:rowOff>
    </xdr:to>
    <xdr:graphicFrame macro="">
      <xdr:nvGraphicFramePr>
        <xdr:cNvPr id="408459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25400</xdr:colOff>
      <xdr:row>25</xdr:row>
      <xdr:rowOff>25400</xdr:rowOff>
    </xdr:from>
    <xdr:to>
      <xdr:col>7</xdr:col>
      <xdr:colOff>1574800</xdr:colOff>
      <xdr:row>42</xdr:row>
      <xdr:rowOff>0</xdr:rowOff>
    </xdr:to>
    <xdr:graphicFrame macro="">
      <xdr:nvGraphicFramePr>
        <xdr:cNvPr id="408459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25400</xdr:colOff>
      <xdr:row>43</xdr:row>
      <xdr:rowOff>25400</xdr:rowOff>
    </xdr:from>
    <xdr:to>
      <xdr:col>8</xdr:col>
      <xdr:colOff>0</xdr:colOff>
      <xdr:row>58</xdr:row>
      <xdr:rowOff>177800</xdr:rowOff>
    </xdr:to>
    <xdr:graphicFrame macro="">
      <xdr:nvGraphicFramePr>
        <xdr:cNvPr id="4084600"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25400</xdr:colOff>
      <xdr:row>21</xdr:row>
      <xdr:rowOff>25400</xdr:rowOff>
    </xdr:from>
    <xdr:to>
      <xdr:col>12</xdr:col>
      <xdr:colOff>812800</xdr:colOff>
      <xdr:row>40</xdr:row>
      <xdr:rowOff>0</xdr:rowOff>
    </xdr:to>
    <xdr:graphicFrame macro="">
      <xdr:nvGraphicFramePr>
        <xdr:cNvPr id="410916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25400</xdr:colOff>
      <xdr:row>41</xdr:row>
      <xdr:rowOff>25400</xdr:rowOff>
    </xdr:from>
    <xdr:to>
      <xdr:col>12</xdr:col>
      <xdr:colOff>812800</xdr:colOff>
      <xdr:row>59</xdr:row>
      <xdr:rowOff>12700</xdr:rowOff>
    </xdr:to>
    <xdr:graphicFrame macro="">
      <xdr:nvGraphicFramePr>
        <xdr:cNvPr id="410916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25400</xdr:colOff>
      <xdr:row>60</xdr:row>
      <xdr:rowOff>25400</xdr:rowOff>
    </xdr:from>
    <xdr:to>
      <xdr:col>13</xdr:col>
      <xdr:colOff>12700</xdr:colOff>
      <xdr:row>79</xdr:row>
      <xdr:rowOff>0</xdr:rowOff>
    </xdr:to>
    <xdr:graphicFrame macro="">
      <xdr:nvGraphicFramePr>
        <xdr:cNvPr id="4109167"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9</xdr:row>
      <xdr:rowOff>0</xdr:rowOff>
    </xdr:from>
    <xdr:to>
      <xdr:col>8</xdr:col>
      <xdr:colOff>0</xdr:colOff>
      <xdr:row>24</xdr:row>
      <xdr:rowOff>127000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25</xdr:row>
      <xdr:rowOff>0</xdr:rowOff>
    </xdr:from>
    <xdr:to>
      <xdr:col>8</xdr:col>
      <xdr:colOff>0</xdr:colOff>
      <xdr:row>42</xdr:row>
      <xdr:rowOff>50800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42</xdr:row>
      <xdr:rowOff>76200</xdr:rowOff>
    </xdr:from>
    <xdr:to>
      <xdr:col>8</xdr:col>
      <xdr:colOff>25400</xdr:colOff>
      <xdr:row>59</xdr:row>
      <xdr:rowOff>76200</xdr:rowOff>
    </xdr:to>
    <xdr:graphicFrame macro="">
      <xdr:nvGraphicFramePr>
        <xdr:cNvPr id="8"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25400</xdr:colOff>
      <xdr:row>22</xdr:row>
      <xdr:rowOff>25400</xdr:rowOff>
    </xdr:from>
    <xdr:to>
      <xdr:col>32</xdr:col>
      <xdr:colOff>12700</xdr:colOff>
      <xdr:row>44</xdr:row>
      <xdr:rowOff>12700</xdr:rowOff>
    </xdr:to>
    <xdr:graphicFrame macro="">
      <xdr:nvGraphicFramePr>
        <xdr:cNvPr id="432418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25400</xdr:colOff>
      <xdr:row>45</xdr:row>
      <xdr:rowOff>25400</xdr:rowOff>
    </xdr:from>
    <xdr:to>
      <xdr:col>32</xdr:col>
      <xdr:colOff>0</xdr:colOff>
      <xdr:row>66</xdr:row>
      <xdr:rowOff>50800</xdr:rowOff>
    </xdr:to>
    <xdr:graphicFrame macro="">
      <xdr:nvGraphicFramePr>
        <xdr:cNvPr id="4324189"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xdr:row>
      <xdr:rowOff>0</xdr:rowOff>
    </xdr:from>
    <xdr:to>
      <xdr:col>31</xdr:col>
      <xdr:colOff>800100</xdr:colOff>
      <xdr:row>22</xdr:row>
      <xdr:rowOff>0</xdr:rowOff>
    </xdr:to>
    <xdr:graphicFrame macro="">
      <xdr:nvGraphicFramePr>
        <xdr:cNvPr id="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114300</xdr:colOff>
      <xdr:row>0</xdr:row>
      <xdr:rowOff>114300</xdr:rowOff>
    </xdr:from>
    <xdr:to>
      <xdr:col>14</xdr:col>
      <xdr:colOff>38100</xdr:colOff>
      <xdr:row>22</xdr:row>
      <xdr:rowOff>165100</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3" name="Table_FY1415" displayName="Table_FY1415" ref="A2:AH39" totalsRowCount="1" headerRowDxfId="173" dataDxfId="171" totalsRowDxfId="169" headerRowBorderDxfId="172" tableBorderDxfId="170" totalsRowBorderDxfId="168">
  <autoFilter ref="A2:AH38"/>
  <sortState ref="A3:AH38">
    <sortCondition ref="A35:A70"/>
  </sortState>
  <tableColumns count="34">
    <tableColumn id="1" name="Agency" dataDxfId="167" totalsRowDxfId="166"/>
    <tableColumn id="2" name="HUD Amount Awarded" totalsRowFunction="custom" dataDxfId="165" totalsRowDxfId="164">
      <totalsRowFormula>SUM(B3:B38)</totalsRowFormula>
    </tableColumn>
    <tableColumn id="3" name="Fiscal Year" dataDxfId="163" totalsRowDxfId="162"/>
    <tableColumn id="4" name="Type of Housing" dataDxfId="161" totalsRowDxfId="160"/>
    <tableColumn id="5" name="Number of Beds" totalsRowFunction="custom" dataDxfId="159" totalsRowDxfId="158">
      <totalsRowFormula>SUM(E3:E38)</totalsRowFormula>
    </tableColumn>
    <tableColumn id="6" name="Utilization Rate (Adjusted for Months Completed in Contract)" dataDxfId="157" totalsRowDxfId="156"/>
    <tableColumn id="7" name="PM V2 Score" dataDxfId="155" totalsRowDxfId="154"/>
    <tableColumn id="8" name="Hard to Serve Population" dataDxfId="153" totalsRowDxfId="152"/>
    <tableColumn id="9" name="Reduce Length of Homeless" dataDxfId="151" totalsRowDxfId="150"/>
    <tableColumn id="10" name="Increase Income/Benefits" dataDxfId="149" totalsRowDxfId="148"/>
    <tableColumn id="11" name="HMIS Utilization" dataDxfId="147" totalsRowDxfId="146"/>
    <tableColumn id="51" name="App Score" dataDxfId="145" totalsRowDxfId="144"/>
    <tableColumn id="37" name="App. Total" totalsRowFunction="custom" dataDxfId="143" totalsRowDxfId="142">
      <totalsRowFormula>SUM(Table_FY1415[App. Total])</totalsRowFormula>
    </tableColumn>
    <tableColumn id="13" name="Outcomes Total" dataDxfId="141" totalsRowDxfId="140"/>
    <tableColumn id="14" name="Full Monitoring Score (after desk audits)" dataDxfId="139" totalsRowDxfId="138"/>
    <tableColumn id="38" name="GIW Total" totalsRowFunction="custom" dataDxfId="137" totalsRowDxfId="136">
      <totalsRowFormula>SUM(Table_FY1415[GIW Total])</totalsRowFormula>
    </tableColumn>
    <tableColumn id="46" name="Reduction" totalsRowFunction="custom" dataDxfId="135" totalsRowDxfId="134">
      <calculatedColumnFormula>SUM(M3,-P3)</calculatedColumnFormula>
      <totalsRowFormula>SUM(Table_FY1415[Reduction])</totalsRowFormula>
    </tableColumn>
    <tableColumn id="45" name="Leasing" totalsRowFunction="custom" dataDxfId="133" totalsRowDxfId="132">
      <totalsRowFormula>SUM(Table_FY1415[Leasing])</totalsRowFormula>
    </tableColumn>
    <tableColumn id="44" name="Rental Assistance" totalsRowFunction="custom" dataDxfId="131" totalsRowDxfId="130">
      <totalsRowFormula>SUM(Table_FY1415[Rental Assistance])</totalsRowFormula>
    </tableColumn>
    <tableColumn id="43" name="Supportive Services" totalsRowFunction="custom" dataDxfId="129" totalsRowDxfId="128">
      <totalsRowFormula>SUM(Table_FY1415[Supportive Services])</totalsRowFormula>
    </tableColumn>
    <tableColumn id="42" name="Operating Costs" totalsRowFunction="custom" dataDxfId="127" totalsRowDxfId="126">
      <totalsRowFormula>SUM(Table_FY1415[Operating Costs])</totalsRowFormula>
    </tableColumn>
    <tableColumn id="48" name="Admin. Costs" totalsRowFunction="custom" dataDxfId="125" totalsRowDxfId="124">
      <totalsRowFormula>SUM(Table_FY1415[Admin. Costs])</totalsRowFormula>
    </tableColumn>
    <tableColumn id="41" name="HMIS Cost" totalsRowFunction="custom" dataDxfId="123" totalsRowDxfId="122">
      <totalsRowFormula>SUM(Table_FY1415[HMIS Cost])</totalsRowFormula>
    </tableColumn>
    <tableColumn id="49" name="Total Costs" totalsRowFunction="custom" dataDxfId="121" totalsRowDxfId="120">
      <calculatedColumnFormula>SUM('FY 2015-2016'!$R3:$W3)</calculatedColumnFormula>
      <totalsRowFormula>SUM(Table_FY1415[Total Costs])</totalsRowFormula>
    </tableColumn>
    <tableColumn id="40" name="Special Budgets" totalsRowFunction="custom" dataDxfId="119" totalsRowDxfId="118">
      <totalsRowFormula>SUM(Table_FY1415[Special Budgets])</totalsRowFormula>
    </tableColumn>
    <tableColumn id="39" name="Leveraging" totalsRowFunction="custom" dataDxfId="117" totalsRowDxfId="116">
      <totalsRowFormula>SUM(Table_FY1415[Leveraging])</totalsRowFormula>
    </tableColumn>
    <tableColumn id="36" name="Leveraging Percentage" dataDxfId="115" totalsRowDxfId="114">
      <calculatedColumnFormula>SUM(Z3/'FY 2015-2016'!$M3)</calculatedColumnFormula>
    </tableColumn>
    <tableColumn id="54" name="Cash Match" dataDxfId="113" totalsRowDxfId="112"/>
    <tableColumn id="53" name="Cash Match Percentage" dataDxfId="111" totalsRowDxfId="110">
      <calculatedColumnFormula>SUM(AB3/('FY 2015-2016'!$M3-'FY 2015-2016'!$R3))</calculatedColumnFormula>
    </tableColumn>
    <tableColumn id="55" name="Cash Match (Minus Leasing and Admin)" dataDxfId="109" totalsRowDxfId="108">
      <calculatedColumnFormula>SUM(AB3/('FY 2015-2016'!$M3-'FY 2015-2016'!$R3-'FY 2015-2016'!$V3))</calculatedColumnFormula>
    </tableColumn>
    <tableColumn id="50" name="Population Served" dataDxfId="107" totalsRowDxfId="106"/>
    <tableColumn id="27" name="Notes" dataDxfId="105" totalsRowDxfId="104"/>
    <tableColumn id="12" name="Cash Match &amp; Leverage Letters - Equal to Amounts in Application?" dataDxfId="103" totalsRowDxfId="102"/>
    <tableColumn id="58" name="Performance Monitoring / Scoring Notes" dataDxfId="101" totalsRowDxfId="100"/>
  </tableColumns>
  <tableStyleInfo name="TableStyleMedium9" showFirstColumn="0" showLastColumn="0" showRowStripes="1" showColumnStripes="0"/>
</table>
</file>

<file path=xl/tables/table2.xml><?xml version="1.0" encoding="utf-8"?>
<table xmlns="http://schemas.openxmlformats.org/spreadsheetml/2006/main" id="455" name="Table455" displayName="Table455" ref="A1:G37" totalsRowShown="0" headerRowDxfId="99" headerRowBorderDxfId="98" tableBorderDxfId="97" totalsRowBorderDxfId="96">
  <autoFilter ref="A1:G37"/>
  <sortState ref="A2:G36">
    <sortCondition ref="A1:A36"/>
  </sortState>
  <tableColumns count="7">
    <tableColumn id="1" name="Agency and Project" dataDxfId="95"/>
    <tableColumn id="2" name="Project Type" dataDxfId="94">
      <calculatedColumnFormula>VLOOKUP('Performance Monitoring Measures'!$A2,'FY 2015-2016'!$A$2:$AF$38,4,0)</calculatedColumnFormula>
    </tableColumn>
    <tableColumn id="3" name="&quot;Harder to Serve&quot; Homeless" dataDxfId="93">
      <calculatedColumnFormula>VLOOKUP('Performance Monitoring Measures'!$A2,'FY 2015-2016'!$A$2:$AF$38,8,0)</calculatedColumnFormula>
    </tableColumn>
    <tableColumn id="4" name="Reduce Length of Homeless Episodes" dataDxfId="92">
      <calculatedColumnFormula>VLOOKUP('Performance Monitoring Measures'!$A2,'FY 2015-2016'!$A$2:$AF$38,9,0)</calculatedColumnFormula>
    </tableColumn>
    <tableColumn id="5" name="Increase Income, Benefits, and Self-Sufficiency" dataDxfId="91">
      <calculatedColumnFormula>VLOOKUP('Performance Monitoring Measures'!$A2,'FY 2015-2016'!$A$2:$AF$38,10,0)</calculatedColumnFormula>
    </tableColumn>
    <tableColumn id="6" name="HMIS Data Quality and Participation" dataDxfId="90">
      <calculatedColumnFormula>VLOOKUP('Performance Monitoring Measures'!$A2,'FY 2015-2016'!$A$2:$AF$38,11,0)</calculatedColumnFormula>
    </tableColumn>
    <tableColumn id="7" name="Total Score" dataDxfId="89">
      <calculatedColumnFormula>VLOOKUP('Performance Monitoring Measures'!$A2,'FY 2015-2016'!$A$2:$AH$38,7,0)</calculatedColumnFormula>
    </tableColumn>
  </tableColumns>
  <tableStyleInfo name="TableStyleMedium9" showFirstColumn="0" showLastColumn="0" showRowStripes="1" showColumnStripes="0"/>
</table>
</file>

<file path=xl/tables/table3.xml><?xml version="1.0" encoding="utf-8"?>
<table xmlns="http://schemas.openxmlformats.org/spreadsheetml/2006/main" id="474" name="Table474" displayName="Table474" ref="A1:K37" totalsRowShown="0" headerRowDxfId="88" headerRowBorderDxfId="87" tableBorderDxfId="86" totalsRowBorderDxfId="85">
  <autoFilter ref="A1:K37"/>
  <sortState ref="A2:K36">
    <sortCondition ref="A1:A36"/>
  </sortState>
  <tableColumns count="11">
    <tableColumn id="1" name="Agency and Project" dataDxfId="84"/>
    <tableColumn id="7" name="Project Type" dataDxfId="83">
      <calculatedColumnFormula>VLOOKUP('Recidivism Rate'!$A2,'FY 2015-2016'!$A$2:$AF$38,4,0)</calculatedColumnFormula>
    </tableColumn>
    <tableColumn id="2" name="# of clients who exited within date range" dataDxfId="82"/>
    <tableColumn id="3" name="# of clients who exited to permanent destinations" dataDxfId="81"/>
    <tableColumn id="10" name="# of clients enrolled into any program post-exit to a permanent housing destination" dataDxfId="80"/>
    <tableColumn id="11" name="Average number of days from program exit to re-entry" dataDxfId="79"/>
    <tableColumn id="8" name="# of clients who did not exit to a permanent destination" dataDxfId="78"/>
    <tableColumn id="12" name="% of clients that exited to a permanent destination" dataDxfId="77"/>
    <tableColumn id="9" name="% of clients that did not exit to permanent destinations" dataDxfId="76"/>
    <tableColumn id="6" name="Recidivism Percentage" dataDxfId="75"/>
    <tableColumn id="14" name="Notes" dataDxfId="74"/>
  </tableColumns>
  <tableStyleInfo name="TableStyleMedium9" showFirstColumn="0" showLastColumn="0" showRowStripes="1" showColumnStripes="0"/>
</table>
</file>

<file path=xl/tables/table4.xml><?xml version="1.0" encoding="utf-8"?>
<table xmlns="http://schemas.openxmlformats.org/spreadsheetml/2006/main" id="267" name="Table1268" displayName="Table1268" ref="A1:M37" totalsRowShown="0" headerRowDxfId="73" dataDxfId="71" headerRowBorderDxfId="72" tableBorderDxfId="70" totalsRowBorderDxfId="69">
  <autoFilter ref="A1:M37"/>
  <sortState ref="A2:I36">
    <sortCondition ref="A1:A36"/>
  </sortState>
  <tableColumns count="13">
    <tableColumn id="1" name="Agency and Project" dataDxfId="68"/>
    <tableColumn id="9" name="Project Type" dataDxfId="67">
      <calculatedColumnFormula>VLOOKUP('Project Data'!$A2,'FY 2015-2016'!$A$2:$AF$38,4,0)</calculatedColumnFormula>
    </tableColumn>
    <tableColumn id="8" name="Number of Units" dataDxfId="66"/>
    <tableColumn id="2" name="Number of Beds" dataDxfId="65"/>
    <tableColumn id="3" name="Application Total" dataDxfId="64"/>
    <tableColumn id="4" name="Cost Per Client" dataDxfId="63">
      <calculatedColumnFormula>SUM(E2/'Project Data'!$D2)</calculatedColumnFormula>
    </tableColumn>
    <tableColumn id="5" name="Utilization Rate (Adjusted for Months Completed in Contract)" dataDxfId="62"/>
    <tableColumn id="6" name="PM V2 Score" dataDxfId="61"/>
    <tableColumn id="10" name="Application Score" dataDxfId="60"/>
    <tableColumn id="11" name="Outcomes Total" dataDxfId="59">
      <calculatedColumnFormula>Table1268[[#This Row],[PM V2 Score]]+Table1268[[#This Row],[Application Score]]/2</calculatedColumnFormula>
    </tableColumn>
    <tableColumn id="12" name=" Monitoring Score (after desk audits)" dataDxfId="58"/>
    <tableColumn id="13" name="Total Score 200 MAX" dataDxfId="57">
      <calculatedColumnFormula>Table1268[[#This Row],[ Monitoring Score (after desk audits)]]+Table1268[[#This Row],[Application Score]]</calculatedColumnFormula>
    </tableColumn>
    <tableColumn id="7" name="Notes" dataDxfId="56"/>
  </tableColumns>
  <tableStyleInfo name="TableStyleMedium9" showFirstColumn="0" showLastColumn="0" showRowStripes="1" showColumnStripes="0"/>
</table>
</file>

<file path=xl/tables/table5.xml><?xml version="1.0" encoding="utf-8"?>
<table xmlns="http://schemas.openxmlformats.org/spreadsheetml/2006/main" id="268" name="Table2" displayName="Table2" ref="A2:I8" totalsRowShown="0" headerRowDxfId="55" dataDxfId="53" headerRowBorderDxfId="54" tableBorderDxfId="52" totalsRowBorderDxfId="51">
  <autoFilter ref="A2:I8"/>
  <sortState ref="A3:H9">
    <sortCondition ref="A2:A9"/>
  </sortState>
  <tableColumns count="9">
    <tableColumn id="1" name="Program and Agency" dataDxfId="50"/>
    <tableColumn id="2" name="Housing Type" dataDxfId="49">
      <calculatedColumnFormula>VLOOKUP('TH Program Comparison'!$A3,'Project Data'!$A$1:$M$37,2,0)</calculatedColumnFormula>
    </tableColumn>
    <tableColumn id="3" name="# of Units" dataDxfId="48">
      <calculatedColumnFormula>VLOOKUP('TH Program Comparison'!$A3,'Project Data'!$A$1:$M$37,3,0)</calculatedColumnFormula>
    </tableColumn>
    <tableColumn id="4" name="# of Beds" dataDxfId="47">
      <calculatedColumnFormula>VLOOKUP('TH Program Comparison'!$A3,'Project Data'!$A$1:$M$37,4,0)</calculatedColumnFormula>
    </tableColumn>
    <tableColumn id="5" name="App. Total" dataDxfId="46">
      <calculatedColumnFormula>VLOOKUP('TH Program Comparison'!$A3,'Project Data'!$A$1:$M$37,5,0)</calculatedColumnFormula>
    </tableColumn>
    <tableColumn id="6" name="Total Score" dataDxfId="45">
      <calculatedColumnFormula>VLOOKUP('TH Program Comparison'!$A3,'Project Data'!$A$1:$M$37,12,0)</calculatedColumnFormula>
    </tableColumn>
    <tableColumn id="7" name="Average Utilization" dataDxfId="44">
      <calculatedColumnFormula>VLOOKUP('TH Program Comparison'!$A3,'Project Data'!$A$1:$M$37,7,0)</calculatedColumnFormula>
    </tableColumn>
    <tableColumn id="8" name="Full Monitoring Total" dataDxfId="43">
      <calculatedColumnFormula>VLOOKUP('TH Program Comparison'!$A3,'Project Data'!$A$1:$M$37,11,0)</calculatedColumnFormula>
    </tableColumn>
    <tableColumn id="9" name="Column1" dataDxfId="42"/>
  </tableColumns>
  <tableStyleInfo name="TableStyleMedium9" showFirstColumn="0" showLastColumn="0" showRowStripes="1" showColumnStripes="0"/>
</table>
</file>

<file path=xl/tables/table6.xml><?xml version="1.0" encoding="utf-8"?>
<table xmlns="http://schemas.openxmlformats.org/spreadsheetml/2006/main" id="269" name="Table5" displayName="Table5" ref="A2:I21" totalsRowShown="0" headerRowDxfId="41" dataDxfId="39" headerRowBorderDxfId="40" tableBorderDxfId="38" totalsRowBorderDxfId="37">
  <autoFilter ref="A2:I21"/>
  <sortState ref="A3:H21">
    <sortCondition ref="A2:A23"/>
  </sortState>
  <tableColumns count="9">
    <tableColumn id="1" name="Program" dataDxfId="36"/>
    <tableColumn id="2" name="Project Type" dataDxfId="35">
      <calculatedColumnFormula>VLOOKUP('PSH Program Comparison'!$A3,'Project Data'!$A$1:$M$37,2,0)</calculatedColumnFormula>
    </tableColumn>
    <tableColumn id="3" name="# of units" dataDxfId="34">
      <calculatedColumnFormula>VLOOKUP('PSH Program Comparison'!$A3,'Project Data'!$A$1:$M$37,3,0)</calculatedColumnFormula>
    </tableColumn>
    <tableColumn id="4" name="# of Beds" dataDxfId="33">
      <calculatedColumnFormula>VLOOKUP('PSH Program Comparison'!$A3,'Project Data'!$A$1:$M$37,4,0)</calculatedColumnFormula>
    </tableColumn>
    <tableColumn id="5" name="App. Total" dataDxfId="32">
      <calculatedColumnFormula>VLOOKUP('PSH Program Comparison'!$A3,'Project Data'!$A$1:$M$37,5,0)</calculatedColumnFormula>
    </tableColumn>
    <tableColumn id="6" name="Total Score" dataDxfId="31">
      <calculatedColumnFormula>VLOOKUP('PSH Program Comparison'!$A3,'Project Data'!$A$1:$M$37,12,0)</calculatedColumnFormula>
    </tableColumn>
    <tableColumn id="7" name="Average Utilization" dataDxfId="30">
      <calculatedColumnFormula>VLOOKUP('PSH Program Comparison'!$A3,'Project Data'!$A$1:$M$37,7,0)</calculatedColumnFormula>
    </tableColumn>
    <tableColumn id="8" name="Full Monitoring Total" dataDxfId="29">
      <calculatedColumnFormula>VLOOKUP('PSH Program Comparison'!$A3,'Project Data'!$A$1:$M$37,11,0)</calculatedColumnFormula>
    </tableColumn>
    <tableColumn id="9" name="Column1" dataDxfId="28"/>
  </tableColumns>
  <tableStyleInfo name="TableStyleMedium9" showFirstColumn="0" showLastColumn="0" showRowStripes="1" showColumnStripes="0"/>
</table>
</file>

<file path=xl/tables/table7.xml><?xml version="1.0" encoding="utf-8"?>
<table xmlns="http://schemas.openxmlformats.org/spreadsheetml/2006/main" id="271" name="Table6" displayName="Table6" ref="A2:I8" totalsRowShown="0" headerRowDxfId="27" dataDxfId="25" headerRowBorderDxfId="26" tableBorderDxfId="24" totalsRowBorderDxfId="23">
  <autoFilter ref="A2:I8"/>
  <sortState ref="A3:H8">
    <sortCondition ref="A2:A8"/>
  </sortState>
  <tableColumns count="9">
    <tableColumn id="1" name="Program" dataDxfId="22"/>
    <tableColumn id="2" name="Project Type" dataDxfId="21">
      <calculatedColumnFormula>VLOOKUP('RRH Program Comparison'!$A3,'Project Data'!$A$1:$M$37,2,0)</calculatedColumnFormula>
    </tableColumn>
    <tableColumn id="3" name="# of Units" dataDxfId="20">
      <calculatedColumnFormula>VLOOKUP('RRH Program Comparison'!$A3,'Project Data'!$A$1:$M$37,3,0)</calculatedColumnFormula>
    </tableColumn>
    <tableColumn id="4" name="# of Beds" dataDxfId="19">
      <calculatedColumnFormula>VLOOKUP('RRH Program Comparison'!$A3,'Project Data'!$A$1:$M$37,4,0)</calculatedColumnFormula>
    </tableColumn>
    <tableColumn id="5" name="App Total" dataDxfId="18">
      <calculatedColumnFormula>VLOOKUP('RRH Program Comparison'!$A3,'Project Data'!$A$1:$M$37,5,0)</calculatedColumnFormula>
    </tableColumn>
    <tableColumn id="6" name="Total Score" dataDxfId="17">
      <calculatedColumnFormula>VLOOKUP('RRH Program Comparison'!$A3,'Project Data'!$A$1:$M$37,12,0)</calculatedColumnFormula>
    </tableColumn>
    <tableColumn id="7" name="Average Utilization" dataDxfId="16">
      <calculatedColumnFormula>VLOOKUP('RRH Program Comparison'!$A3,'Project Data'!$A$1:$M$37,7,0)</calculatedColumnFormula>
    </tableColumn>
    <tableColumn id="8" name="Full Monitoring Total" dataDxfId="15">
      <calculatedColumnFormula>VLOOKUP('RRH Program Comparison'!$A3,'Project Data'!$A$1:$M$37,11,0)</calculatedColumnFormula>
    </tableColumn>
    <tableColumn id="9" name="Column1" dataDxfId="14"/>
  </tableColumns>
  <tableStyleInfo name="TableStyleMedium9" showFirstColumn="0" showLastColumn="0" showRowStripes="1" showColumnStripes="0"/>
</table>
</file>

<file path=xl/tables/table8.xml><?xml version="1.0" encoding="utf-8"?>
<table xmlns="http://schemas.openxmlformats.org/spreadsheetml/2006/main" id="230" name="Table230" displayName="Table230" ref="A1:I37" totalsRowShown="0" headerRowDxfId="13" dataDxfId="11" headerRowBorderDxfId="12" tableBorderDxfId="10" totalsRowBorderDxfId="9">
  <autoFilter ref="A1:I37"/>
  <sortState ref="A2:G36">
    <sortCondition ref="A1:A36"/>
  </sortState>
  <tableColumns count="9">
    <tableColumn id="1" name="Agency and Project" dataDxfId="8"/>
    <tableColumn id="2" name="Project Type" dataDxfId="7">
      <calculatedColumnFormula>VLOOKUP('HUD Recaptured Funds'!$A2,'FY 2015-2016'!$A$2:$AF$38,4,0)</calculatedColumnFormula>
    </tableColumn>
    <tableColumn id="8" name="Funds Recaptured (Agency) Yes / No" dataDxfId="6"/>
    <tableColumn id="9" name="Contract Year" dataDxfId="5"/>
    <tableColumn id="10" name="Amount Recaptured" dataDxfId="4"/>
    <tableColumn id="3" name="Funds Recaptured Project (Yes/No)" dataDxfId="3"/>
    <tableColumn id="4" name="Contract Year (Project)" dataDxfId="2"/>
    <tableColumn id="7" name="Amount Recaptured (Project)" dataDxfId="1"/>
    <tableColumn id="6" name="Notes"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table" Target="../tables/table1.xml"/><Relationship Id="rId1"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drawing" Target="../drawings/drawing6.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table" Target="../tables/table4.xml"/><Relationship Id="rId1" Type="http://schemas.openxmlformats.org/officeDocument/2006/relationships/vmlDrawing" Target="../drawings/vmlDrawing2.vml"/></Relationships>
</file>

<file path=xl/worksheets/_rels/sheet8.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39"/>
  <sheetViews>
    <sheetView tabSelected="1" topLeftCell="A7" zoomScaleNormal="100" zoomScalePageLayoutView="70" workbookViewId="0">
      <selection activeCell="O16" sqref="O16"/>
    </sheetView>
  </sheetViews>
  <sheetFormatPr defaultColWidth="11" defaultRowHeight="15.75" x14ac:dyDescent="0.25"/>
  <cols>
    <col min="1" max="1" width="48.625" customWidth="1"/>
    <col min="2" max="2" width="23.375" bestFit="1" customWidth="1"/>
    <col min="3" max="3" width="11" hidden="1" customWidth="1"/>
    <col min="4" max="4" width="15.875" customWidth="1"/>
    <col min="5" max="5" width="15.625" customWidth="1"/>
    <col min="6" max="6" width="15.5" hidden="1" customWidth="1"/>
    <col min="7" max="7" width="12.125" hidden="1" customWidth="1"/>
    <col min="8" max="8" width="14.375" hidden="1" customWidth="1"/>
    <col min="9" max="9" width="12.875" hidden="1" customWidth="1"/>
    <col min="10" max="10" width="17.5" hidden="1" customWidth="1"/>
    <col min="11" max="11" width="13.875" hidden="1" customWidth="1"/>
    <col min="12" max="12" width="14.375" style="15" customWidth="1"/>
    <col min="13" max="13" width="14.375" style="8" customWidth="1"/>
    <col min="14" max="15" width="17" style="18" customWidth="1"/>
    <col min="16" max="24" width="14.375" style="8" customWidth="1"/>
    <col min="25" max="25" width="14.375" customWidth="1"/>
    <col min="26" max="26" width="14.125" customWidth="1"/>
    <col min="27" max="27" width="17" bestFit="1" customWidth="1"/>
    <col min="28" max="28" width="17" style="8" customWidth="1"/>
    <col min="29" max="30" width="17" style="17" customWidth="1"/>
    <col min="31" max="31" width="52.625" style="9" customWidth="1"/>
    <col min="32" max="33" width="42.5" style="16" customWidth="1"/>
    <col min="34" max="34" width="58.375" style="9" customWidth="1"/>
    <col min="35" max="40" width="11" customWidth="1"/>
    <col min="41" max="41" width="19.125" bestFit="1" customWidth="1"/>
    <col min="42" max="42" width="17" bestFit="1" customWidth="1"/>
    <col min="43" max="43" width="12.375" bestFit="1" customWidth="1"/>
  </cols>
  <sheetData>
    <row r="1" spans="1:34" x14ac:dyDescent="0.25">
      <c r="A1" s="75"/>
      <c r="B1" s="75"/>
      <c r="C1" s="75"/>
      <c r="D1" s="75"/>
      <c r="E1" s="75"/>
      <c r="F1" s="75"/>
      <c r="G1" s="75"/>
      <c r="H1" s="75"/>
      <c r="I1" s="75"/>
      <c r="J1" s="75"/>
      <c r="K1" s="75"/>
    </row>
    <row r="2" spans="1:34" s="5" customFormat="1" ht="105" customHeight="1" x14ac:dyDescent="0.25">
      <c r="A2" s="139" t="s">
        <v>8</v>
      </c>
      <c r="B2" s="140" t="s">
        <v>3</v>
      </c>
      <c r="C2" s="140" t="s">
        <v>7</v>
      </c>
      <c r="D2" s="140" t="s">
        <v>4</v>
      </c>
      <c r="E2" s="140" t="s">
        <v>1</v>
      </c>
      <c r="F2" s="148" t="s">
        <v>126</v>
      </c>
      <c r="G2" s="142" t="s">
        <v>35</v>
      </c>
      <c r="H2" s="140" t="s">
        <v>0</v>
      </c>
      <c r="I2" s="140" t="s">
        <v>5</v>
      </c>
      <c r="J2" s="140" t="s">
        <v>10</v>
      </c>
      <c r="K2" s="140" t="s">
        <v>2</v>
      </c>
      <c r="L2" s="142" t="s">
        <v>27</v>
      </c>
      <c r="M2" s="143" t="s">
        <v>11</v>
      </c>
      <c r="N2" s="142" t="s">
        <v>36</v>
      </c>
      <c r="O2" s="153" t="s">
        <v>127</v>
      </c>
      <c r="P2" s="143" t="s">
        <v>12</v>
      </c>
      <c r="Q2" s="143" t="s">
        <v>13</v>
      </c>
      <c r="R2" s="143" t="s">
        <v>14</v>
      </c>
      <c r="S2" s="143" t="s">
        <v>15</v>
      </c>
      <c r="T2" s="143" t="s">
        <v>16</v>
      </c>
      <c r="U2" s="143" t="s">
        <v>17</v>
      </c>
      <c r="V2" s="143" t="s">
        <v>18</v>
      </c>
      <c r="W2" s="143" t="s">
        <v>22</v>
      </c>
      <c r="X2" s="143" t="s">
        <v>23</v>
      </c>
      <c r="Y2" s="143" t="s">
        <v>19</v>
      </c>
      <c r="Z2" s="143" t="s">
        <v>20</v>
      </c>
      <c r="AA2" s="141" t="s">
        <v>21</v>
      </c>
      <c r="AB2" s="143" t="s">
        <v>32</v>
      </c>
      <c r="AC2" s="141" t="s">
        <v>33</v>
      </c>
      <c r="AD2" s="141" t="s">
        <v>34</v>
      </c>
      <c r="AE2" s="141" t="s">
        <v>24</v>
      </c>
      <c r="AF2" s="144" t="s">
        <v>9</v>
      </c>
      <c r="AG2" s="145" t="s">
        <v>123</v>
      </c>
      <c r="AH2" s="146" t="s">
        <v>105</v>
      </c>
    </row>
    <row r="3" spans="1:34" s="2" customFormat="1" ht="46.5" customHeight="1" x14ac:dyDescent="0.25">
      <c r="A3" s="127"/>
      <c r="B3" s="131"/>
      <c r="C3" s="3" t="s">
        <v>110</v>
      </c>
      <c r="D3" s="71"/>
      <c r="E3" s="71"/>
      <c r="F3" s="7"/>
      <c r="G3" s="82"/>
      <c r="H3" s="71"/>
      <c r="I3" s="71"/>
      <c r="J3" s="71"/>
      <c r="K3" s="71"/>
      <c r="L3" s="82"/>
      <c r="M3" s="51"/>
      <c r="N3" s="71"/>
      <c r="O3" s="83"/>
      <c r="P3" s="6"/>
      <c r="Q3" s="134">
        <f>SUM(M3,-P3)</f>
        <v>0</v>
      </c>
      <c r="R3" s="177"/>
      <c r="S3" s="177"/>
      <c r="T3" s="177"/>
      <c r="U3" s="6"/>
      <c r="V3" s="178"/>
      <c r="W3" s="6"/>
      <c r="X3" s="6">
        <f>SUM('FY 2015-2016'!$R3:$W3)</f>
        <v>0</v>
      </c>
      <c r="Y3" s="6"/>
      <c r="Z3" s="51"/>
      <c r="AA3" s="7" t="e">
        <f>SUM(Z3/'FY 2015-2016'!$M3)</f>
        <v>#DIV/0!</v>
      </c>
      <c r="AB3" s="51"/>
      <c r="AC3" s="7" t="e">
        <f>SUM(AB3/('FY 2015-2016'!$M3-'FY 2015-2016'!$R3))</f>
        <v>#DIV/0!</v>
      </c>
      <c r="AD3" s="7" t="e">
        <f>SUM(AB3/('FY 2015-2016'!$M3-'FY 2015-2016'!$R3-'FY 2015-2016'!$V3))</f>
        <v>#DIV/0!</v>
      </c>
      <c r="AE3" s="108"/>
      <c r="AF3" s="4"/>
      <c r="AG3" s="136"/>
      <c r="AH3" s="4"/>
    </row>
    <row r="4" spans="1:34" s="2" customFormat="1" ht="46.5" customHeight="1" x14ac:dyDescent="0.25">
      <c r="A4" s="149"/>
      <c r="B4" s="130"/>
      <c r="C4" s="3" t="s">
        <v>110</v>
      </c>
      <c r="D4" s="71"/>
      <c r="E4" s="71"/>
      <c r="F4" s="31"/>
      <c r="G4" s="82"/>
      <c r="H4" s="71"/>
      <c r="I4" s="71"/>
      <c r="J4" s="71"/>
      <c r="K4" s="71"/>
      <c r="L4" s="82"/>
      <c r="M4" s="51"/>
      <c r="N4" s="83"/>
      <c r="O4" s="83"/>
      <c r="P4" s="134"/>
      <c r="Q4" s="134">
        <f t="shared" ref="Q4:Q38" si="0">SUM(M4,-P4)</f>
        <v>0</v>
      </c>
      <c r="R4" s="177"/>
      <c r="S4" s="177"/>
      <c r="T4" s="177"/>
      <c r="U4" s="6"/>
      <c r="V4" s="178"/>
      <c r="W4" s="6"/>
      <c r="X4" s="6">
        <f>SUM('FY 2015-2016'!$R4:$W4)</f>
        <v>0</v>
      </c>
      <c r="Y4" s="6"/>
      <c r="Z4" s="51"/>
      <c r="AA4" s="7" t="e">
        <f>SUM(Z4/'FY 2015-2016'!$M4)</f>
        <v>#DIV/0!</v>
      </c>
      <c r="AB4" s="51"/>
      <c r="AC4" s="7" t="e">
        <f>SUM(AB4/('FY 2015-2016'!$M4-'FY 2015-2016'!$R4))</f>
        <v>#DIV/0!</v>
      </c>
      <c r="AD4" s="7" t="e">
        <f>SUM(AB4/('FY 2015-2016'!$M4-'FY 2015-2016'!$R4-'FY 2015-2016'!$V4))</f>
        <v>#DIV/0!</v>
      </c>
      <c r="AE4" s="108"/>
      <c r="AF4" s="90"/>
      <c r="AG4" s="136"/>
      <c r="AH4" s="90"/>
    </row>
    <row r="5" spans="1:34" s="2" customFormat="1" ht="46.5" customHeight="1" x14ac:dyDescent="0.25">
      <c r="A5" s="150"/>
      <c r="B5" s="131"/>
      <c r="C5" s="3" t="s">
        <v>110</v>
      </c>
      <c r="D5" s="71"/>
      <c r="E5" s="71"/>
      <c r="F5" s="7"/>
      <c r="G5" s="82"/>
      <c r="H5" s="71"/>
      <c r="I5" s="71"/>
      <c r="J5" s="71"/>
      <c r="K5" s="71"/>
      <c r="L5" s="82"/>
      <c r="M5" s="51"/>
      <c r="N5" s="71"/>
      <c r="O5" s="83"/>
      <c r="P5" s="134"/>
      <c r="Q5" s="134">
        <f t="shared" si="0"/>
        <v>0</v>
      </c>
      <c r="R5" s="6"/>
      <c r="S5" s="6"/>
      <c r="T5" s="6"/>
      <c r="U5" s="6"/>
      <c r="V5" s="179"/>
      <c r="W5" s="6"/>
      <c r="X5" s="6">
        <f>SUM('FY 2015-2016'!$R5:$W5)</f>
        <v>0</v>
      </c>
      <c r="Y5" s="6"/>
      <c r="Z5" s="51"/>
      <c r="AA5" s="7" t="e">
        <f>SUM(Z5/'FY 2015-2016'!$M5)</f>
        <v>#DIV/0!</v>
      </c>
      <c r="AB5" s="51"/>
      <c r="AC5" s="7" t="e">
        <f>SUM(AB5/('FY 2015-2016'!$M5-'FY 2015-2016'!$R5))</f>
        <v>#DIV/0!</v>
      </c>
      <c r="AD5" s="7" t="e">
        <f>SUM(AB5/('FY 2015-2016'!$M5-'FY 2015-2016'!$R5-'FY 2015-2016'!$V5))</f>
        <v>#DIV/0!</v>
      </c>
      <c r="AE5" s="108"/>
      <c r="AF5" s="4"/>
      <c r="AG5" s="136"/>
      <c r="AH5" s="4"/>
    </row>
    <row r="6" spans="1:34" s="2" customFormat="1" ht="46.5" customHeight="1" x14ac:dyDescent="0.25">
      <c r="A6" s="149"/>
      <c r="B6" s="130"/>
      <c r="C6" s="3" t="s">
        <v>122</v>
      </c>
      <c r="D6" s="71"/>
      <c r="E6" s="71"/>
      <c r="F6" s="7"/>
      <c r="G6" s="82"/>
      <c r="H6" s="71"/>
      <c r="I6" s="71"/>
      <c r="J6" s="71"/>
      <c r="K6" s="71"/>
      <c r="L6" s="82"/>
      <c r="M6" s="51"/>
      <c r="N6" s="71"/>
      <c r="O6" s="83"/>
      <c r="P6" s="134"/>
      <c r="Q6" s="134">
        <f t="shared" si="0"/>
        <v>0</v>
      </c>
      <c r="R6" s="6"/>
      <c r="S6" s="177"/>
      <c r="T6" s="177"/>
      <c r="U6" s="6"/>
      <c r="V6" s="178"/>
      <c r="W6" s="6"/>
      <c r="X6" s="6">
        <f>SUM('FY 2015-2016'!$R6:$W6)</f>
        <v>0</v>
      </c>
      <c r="Y6" s="6"/>
      <c r="Z6" s="51"/>
      <c r="AA6" s="7" t="e">
        <f>SUM(Z6/'FY 2015-2016'!$M6)</f>
        <v>#DIV/0!</v>
      </c>
      <c r="AB6" s="51"/>
      <c r="AC6" s="7" t="e">
        <f>SUM(AB6/('FY 2015-2016'!$M6-'FY 2015-2016'!$R6))</f>
        <v>#DIV/0!</v>
      </c>
      <c r="AD6" s="7" t="e">
        <f>SUM(AB6/('FY 2015-2016'!$M6-'FY 2015-2016'!$R6-'FY 2015-2016'!$V6))</f>
        <v>#DIV/0!</v>
      </c>
      <c r="AE6" s="108"/>
      <c r="AF6" s="4"/>
      <c r="AG6" s="136"/>
      <c r="AH6" s="4"/>
    </row>
    <row r="7" spans="1:34" s="2" customFormat="1" ht="46.5" customHeight="1" x14ac:dyDescent="0.25">
      <c r="A7" s="149"/>
      <c r="B7" s="131"/>
      <c r="C7" s="3" t="s">
        <v>122</v>
      </c>
      <c r="D7" s="71"/>
      <c r="E7" s="71"/>
      <c r="F7" s="7"/>
      <c r="G7" s="82"/>
      <c r="H7" s="71"/>
      <c r="I7" s="71"/>
      <c r="J7" s="71"/>
      <c r="K7" s="71"/>
      <c r="L7" s="82"/>
      <c r="M7" s="51"/>
      <c r="N7" s="83"/>
      <c r="O7" s="83"/>
      <c r="P7" s="134"/>
      <c r="Q7" s="134">
        <f t="shared" si="0"/>
        <v>0</v>
      </c>
      <c r="R7" s="6"/>
      <c r="S7" s="177"/>
      <c r="T7" s="177"/>
      <c r="U7" s="6"/>
      <c r="V7" s="178"/>
      <c r="W7" s="6"/>
      <c r="X7" s="6">
        <f>SUM('FY 2015-2016'!$R7:$W7)</f>
        <v>0</v>
      </c>
      <c r="Y7" s="6"/>
      <c r="Z7" s="51"/>
      <c r="AA7" s="7" t="e">
        <f>SUM(Z7/'FY 2015-2016'!$M7)</f>
        <v>#DIV/0!</v>
      </c>
      <c r="AB7" s="51"/>
      <c r="AC7" s="7" t="e">
        <f>SUM(AB7/('FY 2015-2016'!$M7-'FY 2015-2016'!$R7))</f>
        <v>#DIV/0!</v>
      </c>
      <c r="AD7" s="7" t="e">
        <f>SUM(AB7/('FY 2015-2016'!$M7-'FY 2015-2016'!$R7-'FY 2015-2016'!$V7))</f>
        <v>#DIV/0!</v>
      </c>
      <c r="AE7" s="108"/>
      <c r="AF7" s="4"/>
      <c r="AG7" s="136"/>
      <c r="AH7" s="4"/>
    </row>
    <row r="8" spans="1:34" s="2" customFormat="1" ht="46.5" customHeight="1" x14ac:dyDescent="0.25">
      <c r="A8" s="151"/>
      <c r="B8" s="130"/>
      <c r="C8" s="3" t="s">
        <v>122</v>
      </c>
      <c r="D8" s="71"/>
      <c r="E8" s="71"/>
      <c r="F8" s="7"/>
      <c r="G8" s="82"/>
      <c r="H8" s="71"/>
      <c r="I8" s="71"/>
      <c r="J8" s="71"/>
      <c r="K8" s="71"/>
      <c r="L8" s="82"/>
      <c r="M8" s="51"/>
      <c r="N8" s="71"/>
      <c r="O8" s="83"/>
      <c r="P8" s="134"/>
      <c r="Q8" s="134">
        <f t="shared" si="0"/>
        <v>0</v>
      </c>
      <c r="R8" s="134"/>
      <c r="S8" s="134"/>
      <c r="T8" s="134"/>
      <c r="U8" s="134"/>
      <c r="V8" s="134"/>
      <c r="W8" s="134"/>
      <c r="X8" s="6">
        <f>SUM('FY 2015-2016'!$R8:$W8)</f>
        <v>0</v>
      </c>
      <c r="Y8" s="6"/>
      <c r="Z8" s="51"/>
      <c r="AA8" s="7" t="e">
        <f>SUM(Z8/'FY 2015-2016'!$M8)</f>
        <v>#DIV/0!</v>
      </c>
      <c r="AB8" s="51"/>
      <c r="AC8" s="7" t="e">
        <f>SUM(AB8/('FY 2015-2016'!$M8-'FY 2015-2016'!$R8))</f>
        <v>#DIV/0!</v>
      </c>
      <c r="AD8" s="7" t="e">
        <f>SUM(AB8/('FY 2015-2016'!$M8-'FY 2015-2016'!$R8-'FY 2015-2016'!$V8))</f>
        <v>#DIV/0!</v>
      </c>
      <c r="AE8" s="108"/>
      <c r="AF8" s="4"/>
      <c r="AG8" s="136"/>
      <c r="AH8" s="4"/>
    </row>
    <row r="9" spans="1:34" s="2" customFormat="1" ht="46.5" customHeight="1" x14ac:dyDescent="0.25">
      <c r="A9" s="149"/>
      <c r="B9" s="131"/>
      <c r="C9" s="3" t="s">
        <v>122</v>
      </c>
      <c r="D9" s="71"/>
      <c r="E9" s="71"/>
      <c r="F9" s="7"/>
      <c r="G9" s="82"/>
      <c r="H9" s="71"/>
      <c r="I9" s="71"/>
      <c r="J9" s="71"/>
      <c r="K9" s="71"/>
      <c r="L9" s="82"/>
      <c r="M9" s="51"/>
      <c r="N9" s="71"/>
      <c r="O9" s="83"/>
      <c r="P9" s="6"/>
      <c r="Q9" s="134">
        <f t="shared" si="0"/>
        <v>0</v>
      </c>
      <c r="R9" s="177"/>
      <c r="S9" s="177"/>
      <c r="T9" s="177"/>
      <c r="U9" s="6"/>
      <c r="V9" s="6"/>
      <c r="W9" s="6"/>
      <c r="X9" s="6">
        <f>SUM('FY 2015-2016'!$R9:$W9)</f>
        <v>0</v>
      </c>
      <c r="Y9" s="6"/>
      <c r="Z9" s="51"/>
      <c r="AA9" s="7" t="e">
        <f>SUM(Z9/'FY 2015-2016'!$M9)</f>
        <v>#DIV/0!</v>
      </c>
      <c r="AB9" s="51"/>
      <c r="AC9" s="7" t="e">
        <f>SUM(AB9/('FY 2015-2016'!$M9-'FY 2015-2016'!$R9))</f>
        <v>#DIV/0!</v>
      </c>
      <c r="AD9" s="7" t="e">
        <f>SUM(AB9/('FY 2015-2016'!$M9-'FY 2015-2016'!$R9-'FY 2015-2016'!$V9))</f>
        <v>#DIV/0!</v>
      </c>
      <c r="AE9" s="108"/>
      <c r="AF9" s="4"/>
      <c r="AG9" s="136"/>
      <c r="AH9" s="4"/>
    </row>
    <row r="10" spans="1:34" s="2" customFormat="1" ht="46.5" customHeight="1" x14ac:dyDescent="0.25">
      <c r="A10" s="149"/>
      <c r="B10" s="130"/>
      <c r="C10" s="3" t="s">
        <v>122</v>
      </c>
      <c r="D10" s="71"/>
      <c r="E10" s="71"/>
      <c r="F10" s="4"/>
      <c r="G10" s="82"/>
      <c r="H10" s="71"/>
      <c r="I10" s="71"/>
      <c r="J10" s="71"/>
      <c r="K10" s="71"/>
      <c r="L10" s="82"/>
      <c r="M10" s="51"/>
      <c r="N10" s="83"/>
      <c r="O10" s="83"/>
      <c r="P10" s="135"/>
      <c r="Q10" s="134">
        <f t="shared" si="0"/>
        <v>0</v>
      </c>
      <c r="R10" s="177"/>
      <c r="S10" s="177"/>
      <c r="T10" s="177"/>
      <c r="U10" s="177"/>
      <c r="V10" s="178"/>
      <c r="W10" s="178"/>
      <c r="X10" s="6">
        <f>SUM('FY 2015-2016'!$R10:$W10)</f>
        <v>0</v>
      </c>
      <c r="Y10" s="6"/>
      <c r="Z10" s="51"/>
      <c r="AA10" s="7" t="e">
        <f>SUM(Z10/'FY 2015-2016'!$M10)</f>
        <v>#DIV/0!</v>
      </c>
      <c r="AB10" s="51"/>
      <c r="AC10" s="7" t="e">
        <f>SUM(AB10/('FY 2015-2016'!$M10-'FY 2015-2016'!$R10))</f>
        <v>#DIV/0!</v>
      </c>
      <c r="AD10" s="7" t="e">
        <f>SUM(AB10/('FY 2015-2016'!$M10-'FY 2015-2016'!$R10-'FY 2015-2016'!$V10))</f>
        <v>#DIV/0!</v>
      </c>
      <c r="AE10" s="108"/>
      <c r="AF10" s="4"/>
      <c r="AG10" s="136"/>
      <c r="AH10" s="4"/>
    </row>
    <row r="11" spans="1:34" s="2" customFormat="1" ht="46.5" customHeight="1" x14ac:dyDescent="0.25">
      <c r="A11" s="149"/>
      <c r="B11" s="131"/>
      <c r="C11" s="3" t="s">
        <v>122</v>
      </c>
      <c r="D11" s="71"/>
      <c r="E11" s="71"/>
      <c r="F11" s="4"/>
      <c r="G11" s="82"/>
      <c r="H11" s="71"/>
      <c r="I11" s="71"/>
      <c r="J11" s="71"/>
      <c r="K11" s="71"/>
      <c r="L11" s="82"/>
      <c r="M11" s="51"/>
      <c r="N11" s="83"/>
      <c r="O11" s="83"/>
      <c r="P11" s="135"/>
      <c r="Q11" s="134">
        <f t="shared" si="0"/>
        <v>0</v>
      </c>
      <c r="R11" s="177"/>
      <c r="S11" s="177"/>
      <c r="T11" s="177"/>
      <c r="U11" s="177"/>
      <c r="V11" s="178"/>
      <c r="W11" s="178"/>
      <c r="X11" s="6">
        <f>SUM('FY 2015-2016'!$R11:$W11)</f>
        <v>0</v>
      </c>
      <c r="Y11" s="6"/>
      <c r="Z11" s="51"/>
      <c r="AA11" s="7" t="e">
        <f>SUM(Z11/'FY 2015-2016'!$M11)</f>
        <v>#DIV/0!</v>
      </c>
      <c r="AB11" s="51"/>
      <c r="AC11" s="7" t="e">
        <f>SUM(AB11/('FY 2015-2016'!$M11-'FY 2015-2016'!$R11))</f>
        <v>#DIV/0!</v>
      </c>
      <c r="AD11" s="7" t="e">
        <f>SUM(AB11/('FY 2015-2016'!$M11-'FY 2015-2016'!$R11-'FY 2015-2016'!$V11))</f>
        <v>#DIV/0!</v>
      </c>
      <c r="AE11" s="108"/>
      <c r="AF11" s="4"/>
      <c r="AG11" s="137"/>
      <c r="AH11" s="4"/>
    </row>
    <row r="12" spans="1:34" s="2" customFormat="1" ht="46.5" customHeight="1" x14ac:dyDescent="0.25">
      <c r="A12" s="149"/>
      <c r="B12" s="130"/>
      <c r="C12" s="3" t="s">
        <v>122</v>
      </c>
      <c r="D12" s="71"/>
      <c r="E12" s="71"/>
      <c r="F12" s="7"/>
      <c r="G12" s="82"/>
      <c r="H12" s="71"/>
      <c r="I12" s="71"/>
      <c r="J12" s="71"/>
      <c r="K12" s="71"/>
      <c r="L12" s="82"/>
      <c r="M12" s="51"/>
      <c r="N12" s="83"/>
      <c r="O12" s="83"/>
      <c r="P12" s="135"/>
      <c r="Q12" s="134">
        <f t="shared" si="0"/>
        <v>0</v>
      </c>
      <c r="R12" s="177"/>
      <c r="S12" s="177"/>
      <c r="T12" s="177"/>
      <c r="U12" s="177"/>
      <c r="V12" s="178"/>
      <c r="W12" s="178"/>
      <c r="X12" s="6">
        <f>SUM('FY 2015-2016'!$R12:$W12)</f>
        <v>0</v>
      </c>
      <c r="Y12" s="6"/>
      <c r="Z12" s="51"/>
      <c r="AA12" s="7" t="e">
        <f>SUM(Z12/'FY 2015-2016'!$M12)</f>
        <v>#DIV/0!</v>
      </c>
      <c r="AB12" s="51"/>
      <c r="AC12" s="7" t="e">
        <f>SUM(AB12/('FY 2015-2016'!$M12-'FY 2015-2016'!$R12))</f>
        <v>#DIV/0!</v>
      </c>
      <c r="AD12" s="7" t="e">
        <f>SUM(AB12/('FY 2015-2016'!$M12-'FY 2015-2016'!$R12-'FY 2015-2016'!$V12))</f>
        <v>#DIV/0!</v>
      </c>
      <c r="AE12" s="108"/>
      <c r="AF12" s="4"/>
      <c r="AG12" s="136"/>
      <c r="AH12" s="4"/>
    </row>
    <row r="13" spans="1:34" s="213" customFormat="1" ht="46.5" customHeight="1" x14ac:dyDescent="0.25">
      <c r="A13" s="152"/>
      <c r="B13" s="212"/>
      <c r="C13" s="3" t="s">
        <v>122</v>
      </c>
      <c r="D13" s="71"/>
      <c r="E13" s="71"/>
      <c r="F13" s="4"/>
      <c r="G13" s="82"/>
      <c r="H13" s="71"/>
      <c r="I13" s="71"/>
      <c r="J13" s="71"/>
      <c r="K13" s="71"/>
      <c r="L13" s="82"/>
      <c r="M13" s="51"/>
      <c r="N13" s="71"/>
      <c r="O13" s="83"/>
      <c r="P13" s="135"/>
      <c r="Q13" s="134">
        <f t="shared" si="0"/>
        <v>0</v>
      </c>
      <c r="R13" s="6"/>
      <c r="S13" s="6"/>
      <c r="T13" s="6"/>
      <c r="U13" s="6"/>
      <c r="V13" s="6"/>
      <c r="W13" s="6"/>
      <c r="X13" s="6">
        <f>SUM('FY 2015-2016'!$R13:$W13)</f>
        <v>0</v>
      </c>
      <c r="Y13" s="6"/>
      <c r="Z13" s="133"/>
      <c r="AA13" s="7" t="e">
        <f>SUM(Z13/'FY 2015-2016'!$M13)</f>
        <v>#DIV/0!</v>
      </c>
      <c r="AB13" s="51"/>
      <c r="AC13" s="7" t="e">
        <f>SUM(AB13/('FY 2015-2016'!$M13-'FY 2015-2016'!$R13))</f>
        <v>#DIV/0!</v>
      </c>
      <c r="AD13" s="7" t="e">
        <f>SUM(AB13/('FY 2015-2016'!$M13-'FY 2015-2016'!$R13-'FY 2015-2016'!$V13))</f>
        <v>#DIV/0!</v>
      </c>
      <c r="AE13" s="108"/>
      <c r="AF13" s="4"/>
      <c r="AG13" s="137"/>
      <c r="AH13" s="4"/>
    </row>
    <row r="14" spans="1:34" s="213" customFormat="1" ht="46.5" customHeight="1" x14ac:dyDescent="0.25">
      <c r="A14" s="152"/>
      <c r="B14" s="212"/>
      <c r="C14" s="3" t="s">
        <v>122</v>
      </c>
      <c r="D14" s="71"/>
      <c r="E14" s="71"/>
      <c r="F14" s="7"/>
      <c r="G14" s="82"/>
      <c r="H14" s="71"/>
      <c r="I14" s="71"/>
      <c r="J14" s="71"/>
      <c r="K14" s="71"/>
      <c r="L14" s="82"/>
      <c r="M14" s="51"/>
      <c r="N14" s="71"/>
      <c r="O14" s="83"/>
      <c r="P14" s="135"/>
      <c r="Q14" s="134">
        <f t="shared" si="0"/>
        <v>0</v>
      </c>
      <c r="R14" s="6"/>
      <c r="S14" s="6"/>
      <c r="T14" s="6"/>
      <c r="U14" s="6"/>
      <c r="V14" s="6"/>
      <c r="W14" s="6"/>
      <c r="X14" s="6">
        <f>SUM('FY 2015-2016'!$R14:$W14)</f>
        <v>0</v>
      </c>
      <c r="Y14" s="6"/>
      <c r="Z14" s="133"/>
      <c r="AA14" s="7" t="e">
        <f>SUM(Z14/'FY 2015-2016'!$M14)</f>
        <v>#DIV/0!</v>
      </c>
      <c r="AB14" s="133"/>
      <c r="AC14" s="7" t="e">
        <f>SUM(AB14/('FY 2015-2016'!$M14-'FY 2015-2016'!$R14))</f>
        <v>#DIV/0!</v>
      </c>
      <c r="AD14" s="7" t="e">
        <f>SUM(AB14/('FY 2015-2016'!$M14-'FY 2015-2016'!$R14-'FY 2015-2016'!$V14))</f>
        <v>#DIV/0!</v>
      </c>
      <c r="AE14" s="108"/>
      <c r="AF14" s="4"/>
      <c r="AG14" s="136"/>
      <c r="AH14" s="4"/>
    </row>
    <row r="15" spans="1:34" s="2" customFormat="1" ht="46.5" customHeight="1" x14ac:dyDescent="0.25">
      <c r="A15" s="149"/>
      <c r="B15" s="131"/>
      <c r="C15" s="3" t="s">
        <v>122</v>
      </c>
      <c r="D15" s="71"/>
      <c r="E15" s="71"/>
      <c r="F15" s="4"/>
      <c r="G15" s="82"/>
      <c r="H15" s="71"/>
      <c r="I15" s="71"/>
      <c r="J15" s="71"/>
      <c r="K15" s="71"/>
      <c r="L15" s="82"/>
      <c r="M15" s="51"/>
      <c r="N15" s="83"/>
      <c r="O15" s="83"/>
      <c r="P15" s="134"/>
      <c r="Q15" s="134">
        <f t="shared" si="0"/>
        <v>0</v>
      </c>
      <c r="R15" s="177"/>
      <c r="S15" s="177"/>
      <c r="T15" s="177"/>
      <c r="U15" s="177"/>
      <c r="V15" s="178"/>
      <c r="W15" s="6"/>
      <c r="X15" s="6">
        <f>SUM('FY 2015-2016'!$R15:$W15)</f>
        <v>0</v>
      </c>
      <c r="Y15" s="6"/>
      <c r="Z15" s="51"/>
      <c r="AA15" s="7" t="e">
        <f>SUM(Z15/'FY 2015-2016'!$M15)</f>
        <v>#DIV/0!</v>
      </c>
      <c r="AB15" s="51"/>
      <c r="AC15" s="7" t="e">
        <f>SUM(AB15/('FY 2015-2016'!$M15-'FY 2015-2016'!$R15))</f>
        <v>#DIV/0!</v>
      </c>
      <c r="AD15" s="7" t="e">
        <f>SUM(AB15/('FY 2015-2016'!$M15-'FY 2015-2016'!$R15-'FY 2015-2016'!$V15))</f>
        <v>#DIV/0!</v>
      </c>
      <c r="AE15" s="108"/>
      <c r="AF15" s="4"/>
      <c r="AG15" s="136"/>
      <c r="AH15" s="4"/>
    </row>
    <row r="16" spans="1:34" s="2" customFormat="1" ht="46.5" customHeight="1" x14ac:dyDescent="0.25">
      <c r="A16" s="149"/>
      <c r="B16" s="130"/>
      <c r="C16" s="3" t="s">
        <v>122</v>
      </c>
      <c r="D16" s="71"/>
      <c r="E16" s="71"/>
      <c r="F16" s="7"/>
      <c r="G16" s="82"/>
      <c r="H16" s="71"/>
      <c r="I16" s="71"/>
      <c r="J16" s="71"/>
      <c r="K16" s="71"/>
      <c r="L16" s="82"/>
      <c r="M16" s="51"/>
      <c r="N16" s="71"/>
      <c r="O16" s="155"/>
      <c r="P16" s="134"/>
      <c r="Q16" s="134">
        <f t="shared" si="0"/>
        <v>0</v>
      </c>
      <c r="R16" s="180"/>
      <c r="S16" s="180"/>
      <c r="T16" s="180"/>
      <c r="U16" s="180"/>
      <c r="V16" s="181"/>
      <c r="W16" s="181"/>
      <c r="X16" s="6">
        <f>SUM('FY 2015-2016'!$R16:$W16)</f>
        <v>0</v>
      </c>
      <c r="Y16" s="6"/>
      <c r="Z16" s="51"/>
      <c r="AA16" s="7" t="e">
        <f>SUM(Z16/'FY 2015-2016'!$M16)</f>
        <v>#DIV/0!</v>
      </c>
      <c r="AB16" s="51"/>
      <c r="AC16" s="7" t="e">
        <f>SUM(AB16/('FY 2015-2016'!$M16-'FY 2015-2016'!$R16))</f>
        <v>#DIV/0!</v>
      </c>
      <c r="AD16" s="7" t="e">
        <f>SUM(AB16/('FY 2015-2016'!$M16-'FY 2015-2016'!$R16-'FY 2015-2016'!$V16))</f>
        <v>#DIV/0!</v>
      </c>
      <c r="AE16" s="108"/>
      <c r="AF16" s="4"/>
      <c r="AG16" s="136"/>
      <c r="AH16" s="4"/>
    </row>
    <row r="17" spans="1:34" s="213" customFormat="1" ht="46.5" customHeight="1" x14ac:dyDescent="0.25">
      <c r="A17" s="152"/>
      <c r="B17" s="212"/>
      <c r="C17" s="3" t="s">
        <v>122</v>
      </c>
      <c r="D17" s="71"/>
      <c r="E17" s="71"/>
      <c r="F17" s="7"/>
      <c r="G17" s="82"/>
      <c r="H17" s="71"/>
      <c r="I17" s="71"/>
      <c r="J17" s="71"/>
      <c r="K17" s="71"/>
      <c r="L17" s="82"/>
      <c r="M17" s="51"/>
      <c r="N17" s="71"/>
      <c r="O17" s="83"/>
      <c r="P17" s="134"/>
      <c r="Q17" s="134">
        <f t="shared" si="0"/>
        <v>0</v>
      </c>
      <c r="R17" s="6"/>
      <c r="S17" s="6"/>
      <c r="T17" s="6"/>
      <c r="U17" s="6"/>
      <c r="V17" s="6"/>
      <c r="W17" s="6"/>
      <c r="X17" s="6">
        <f>SUM('FY 2015-2016'!$R17:$W17)</f>
        <v>0</v>
      </c>
      <c r="Y17" s="6"/>
      <c r="Z17" s="51"/>
      <c r="AA17" s="7" t="e">
        <f>SUM(Z17/'FY 2015-2016'!$M17)</f>
        <v>#DIV/0!</v>
      </c>
      <c r="AB17" s="51"/>
      <c r="AC17" s="7" t="e">
        <f>SUM(AB17/('FY 2015-2016'!$M17-'FY 2015-2016'!$R17))</f>
        <v>#DIV/0!</v>
      </c>
      <c r="AD17" s="7" t="e">
        <f>SUM(AB17/('FY 2015-2016'!$M17-'FY 2015-2016'!$R17-'FY 2015-2016'!$V17))</f>
        <v>#DIV/0!</v>
      </c>
      <c r="AE17" s="108"/>
      <c r="AF17" s="4"/>
      <c r="AG17" s="136"/>
      <c r="AH17" s="4"/>
    </row>
    <row r="18" spans="1:34" s="2" customFormat="1" ht="46.5" customHeight="1" x14ac:dyDescent="0.25">
      <c r="A18" s="149"/>
      <c r="B18" s="130"/>
      <c r="C18" s="3" t="s">
        <v>122</v>
      </c>
      <c r="D18" s="71"/>
      <c r="E18" s="71"/>
      <c r="F18" s="7"/>
      <c r="G18" s="82"/>
      <c r="H18" s="71"/>
      <c r="I18" s="71"/>
      <c r="J18" s="71"/>
      <c r="K18" s="71"/>
      <c r="L18" s="82"/>
      <c r="M18" s="133"/>
      <c r="N18" s="83"/>
      <c r="O18" s="83"/>
      <c r="P18" s="134"/>
      <c r="Q18" s="134">
        <f t="shared" si="0"/>
        <v>0</v>
      </c>
      <c r="R18" s="177"/>
      <c r="S18" s="177"/>
      <c r="T18" s="177"/>
      <c r="U18" s="177"/>
      <c r="V18" s="178"/>
      <c r="W18" s="6"/>
      <c r="X18" s="6">
        <f>SUM('FY 2015-2016'!$R18:$W18)</f>
        <v>0</v>
      </c>
      <c r="Y18" s="6"/>
      <c r="Z18" s="51"/>
      <c r="AA18" s="7" t="e">
        <f>SUM(Z18/'FY 2015-2016'!$M18)</f>
        <v>#DIV/0!</v>
      </c>
      <c r="AB18" s="133"/>
      <c r="AC18" s="7" t="e">
        <f>SUM(AB18/('FY 2015-2016'!$M18-'FY 2015-2016'!$R18))</f>
        <v>#DIV/0!</v>
      </c>
      <c r="AD18" s="7" t="e">
        <f>SUM(AB18/('FY 2015-2016'!$M18-'FY 2015-2016'!$R18-'FY 2015-2016'!$V18))</f>
        <v>#DIV/0!</v>
      </c>
      <c r="AE18" s="108"/>
      <c r="AF18" s="4"/>
      <c r="AG18" s="136"/>
      <c r="AH18" s="4"/>
    </row>
    <row r="19" spans="1:34" s="2" customFormat="1" ht="46.5" customHeight="1" x14ac:dyDescent="0.25">
      <c r="A19" s="149"/>
      <c r="B19" s="131"/>
      <c r="C19" s="3" t="s">
        <v>122</v>
      </c>
      <c r="D19" s="71"/>
      <c r="E19" s="71"/>
      <c r="F19" s="7"/>
      <c r="G19" s="82"/>
      <c r="H19" s="71"/>
      <c r="I19" s="71"/>
      <c r="J19" s="71"/>
      <c r="K19" s="71"/>
      <c r="L19" s="82"/>
      <c r="M19" s="51"/>
      <c r="N19" s="83"/>
      <c r="O19" s="83"/>
      <c r="P19" s="134"/>
      <c r="Q19" s="134">
        <f t="shared" si="0"/>
        <v>0</v>
      </c>
      <c r="R19" s="177"/>
      <c r="S19" s="177"/>
      <c r="T19" s="177"/>
      <c r="U19" s="177"/>
      <c r="V19" s="178"/>
      <c r="W19" s="6"/>
      <c r="X19" s="6">
        <f>SUM('FY 2015-2016'!$R19:$W19)</f>
        <v>0</v>
      </c>
      <c r="Y19" s="6"/>
      <c r="Z19" s="51"/>
      <c r="AA19" s="7" t="e">
        <f>SUM(Z19/'FY 2015-2016'!$M19)</f>
        <v>#DIV/0!</v>
      </c>
      <c r="AB19" s="133"/>
      <c r="AC19" s="7" t="e">
        <f>SUM(AB19/('FY 2015-2016'!$M19-'FY 2015-2016'!$R19))</f>
        <v>#DIV/0!</v>
      </c>
      <c r="AD19" s="7" t="e">
        <f>SUM(AB19/('FY 2015-2016'!$M19-'FY 2015-2016'!$R19-'FY 2015-2016'!$V19))</f>
        <v>#DIV/0!</v>
      </c>
      <c r="AE19" s="108"/>
      <c r="AF19" s="4"/>
      <c r="AG19" s="136"/>
      <c r="AH19" s="4"/>
    </row>
    <row r="20" spans="1:34" s="2" customFormat="1" ht="46.5" customHeight="1" x14ac:dyDescent="0.25">
      <c r="A20" s="149"/>
      <c r="B20" s="130"/>
      <c r="C20" s="3" t="s">
        <v>122</v>
      </c>
      <c r="D20" s="71"/>
      <c r="E20" s="71"/>
      <c r="F20" s="7"/>
      <c r="G20" s="82"/>
      <c r="H20" s="71"/>
      <c r="I20" s="71"/>
      <c r="J20" s="71"/>
      <c r="K20" s="71"/>
      <c r="L20" s="82"/>
      <c r="M20" s="51"/>
      <c r="N20" s="83"/>
      <c r="O20" s="83"/>
      <c r="P20" s="134"/>
      <c r="Q20" s="134">
        <f t="shared" si="0"/>
        <v>0</v>
      </c>
      <c r="R20" s="177"/>
      <c r="S20" s="177"/>
      <c r="T20" s="177"/>
      <c r="U20" s="177"/>
      <c r="V20" s="178"/>
      <c r="W20" s="6"/>
      <c r="X20" s="6">
        <f>SUM('FY 2015-2016'!$R20:$W20)</f>
        <v>0</v>
      </c>
      <c r="Y20" s="6"/>
      <c r="Z20" s="51"/>
      <c r="AA20" s="7" t="e">
        <f>SUM(Z20/'FY 2015-2016'!$M20)</f>
        <v>#DIV/0!</v>
      </c>
      <c r="AB20" s="133"/>
      <c r="AC20" s="7" t="e">
        <f>SUM(AB20/('FY 2015-2016'!$M20-'FY 2015-2016'!$R20))</f>
        <v>#DIV/0!</v>
      </c>
      <c r="AD20" s="7" t="e">
        <f>SUM(AB20/('FY 2015-2016'!$M20-'FY 2015-2016'!$R20-'FY 2015-2016'!$V20))</f>
        <v>#DIV/0!</v>
      </c>
      <c r="AE20" s="108"/>
      <c r="AF20" s="4"/>
      <c r="AG20" s="138"/>
      <c r="AH20" s="4"/>
    </row>
    <row r="21" spans="1:34" s="2" customFormat="1" ht="46.5" customHeight="1" x14ac:dyDescent="0.25">
      <c r="A21" s="149"/>
      <c r="B21" s="131"/>
      <c r="C21" s="3" t="s">
        <v>122</v>
      </c>
      <c r="D21" s="71"/>
      <c r="E21" s="71"/>
      <c r="F21" s="7"/>
      <c r="G21" s="82"/>
      <c r="H21" s="71"/>
      <c r="I21" s="71"/>
      <c r="J21" s="71"/>
      <c r="K21" s="71"/>
      <c r="L21" s="82"/>
      <c r="M21" s="51"/>
      <c r="N21" s="83"/>
      <c r="O21" s="83"/>
      <c r="P21" s="134"/>
      <c r="Q21" s="134">
        <f t="shared" si="0"/>
        <v>0</v>
      </c>
      <c r="R21" s="177"/>
      <c r="S21" s="177"/>
      <c r="T21" s="177"/>
      <c r="U21" s="177"/>
      <c r="V21" s="178"/>
      <c r="W21" s="6"/>
      <c r="X21" s="6">
        <f>SUM('FY 2015-2016'!$R21:$W21)</f>
        <v>0</v>
      </c>
      <c r="Y21" s="6"/>
      <c r="Z21" s="51"/>
      <c r="AA21" s="7" t="e">
        <f>SUM(Z21/'FY 2015-2016'!$M21)</f>
        <v>#DIV/0!</v>
      </c>
      <c r="AB21" s="133"/>
      <c r="AC21" s="7" t="e">
        <f>SUM(AB21/('FY 2015-2016'!$M21-'FY 2015-2016'!$R21))</f>
        <v>#DIV/0!</v>
      </c>
      <c r="AD21" s="7" t="e">
        <f>SUM(AB21/('FY 2015-2016'!$M21-'FY 2015-2016'!$R21-'FY 2015-2016'!$V21))</f>
        <v>#DIV/0!</v>
      </c>
      <c r="AE21" s="108"/>
      <c r="AF21" s="4"/>
      <c r="AG21" s="136"/>
      <c r="AH21" s="4"/>
    </row>
    <row r="22" spans="1:34" s="2" customFormat="1" ht="46.5" customHeight="1" x14ac:dyDescent="0.25">
      <c r="A22" s="149"/>
      <c r="B22" s="156"/>
      <c r="C22" s="3" t="s">
        <v>122</v>
      </c>
      <c r="D22" s="71"/>
      <c r="E22" s="3"/>
      <c r="F22" s="7"/>
      <c r="G22" s="82"/>
      <c r="H22" s="71"/>
      <c r="I22" s="71"/>
      <c r="J22" s="71"/>
      <c r="K22" s="71"/>
      <c r="L22" s="82"/>
      <c r="M22" s="133"/>
      <c r="N22" s="71"/>
      <c r="O22" s="83"/>
      <c r="P22" s="134"/>
      <c r="Q22" s="134">
        <f t="shared" si="0"/>
        <v>0</v>
      </c>
      <c r="R22" s="177"/>
      <c r="S22" s="177"/>
      <c r="T22" s="177"/>
      <c r="U22" s="177"/>
      <c r="V22" s="178"/>
      <c r="W22" s="6"/>
      <c r="X22" s="6">
        <f>SUM('FY 2015-2016'!$R22:$W22)</f>
        <v>0</v>
      </c>
      <c r="Y22" s="6"/>
      <c r="Z22" s="51"/>
      <c r="AA22" s="7" t="e">
        <f>SUM(Z22/'FY 2015-2016'!$M22)</f>
        <v>#DIV/0!</v>
      </c>
      <c r="AB22" s="51"/>
      <c r="AC22" s="7" t="e">
        <f>SUM(AB22/('FY 2015-2016'!$M22-'FY 2015-2016'!$R22))</f>
        <v>#DIV/0!</v>
      </c>
      <c r="AD22" s="7" t="e">
        <f>SUM(AB22/('FY 2015-2016'!$M22-'FY 2015-2016'!$R22-'FY 2015-2016'!$V22))</f>
        <v>#DIV/0!</v>
      </c>
      <c r="AE22" s="108"/>
      <c r="AF22" s="4"/>
      <c r="AG22" s="136"/>
      <c r="AH22" s="4"/>
    </row>
    <row r="23" spans="1:34" s="2" customFormat="1" ht="46.5" customHeight="1" x14ac:dyDescent="0.25">
      <c r="A23" s="149"/>
      <c r="B23" s="131"/>
      <c r="C23" s="3" t="s">
        <v>122</v>
      </c>
      <c r="D23" s="71"/>
      <c r="E23" s="71"/>
      <c r="F23" s="7"/>
      <c r="G23" s="82"/>
      <c r="H23" s="71"/>
      <c r="I23" s="71"/>
      <c r="J23" s="71"/>
      <c r="K23" s="71"/>
      <c r="L23" s="82"/>
      <c r="M23" s="51"/>
      <c r="N23" s="83"/>
      <c r="O23" s="83"/>
      <c r="P23" s="134"/>
      <c r="Q23" s="134">
        <f t="shared" si="0"/>
        <v>0</v>
      </c>
      <c r="R23" s="177"/>
      <c r="S23" s="177"/>
      <c r="T23" s="177"/>
      <c r="U23" s="177"/>
      <c r="V23" s="178"/>
      <c r="W23" s="6"/>
      <c r="X23" s="6">
        <f>SUM('FY 2015-2016'!$R23:$W23)</f>
        <v>0</v>
      </c>
      <c r="Y23" s="6"/>
      <c r="Z23" s="51"/>
      <c r="AA23" s="7" t="e">
        <f>SUM(Z23/'FY 2015-2016'!$M23)</f>
        <v>#DIV/0!</v>
      </c>
      <c r="AB23" s="51"/>
      <c r="AC23" s="7" t="e">
        <f>SUM(AB23/('FY 2015-2016'!$M23-'FY 2015-2016'!$R23))</f>
        <v>#DIV/0!</v>
      </c>
      <c r="AD23" s="7" t="e">
        <f>SUM(AB23/('FY 2015-2016'!$M23-'FY 2015-2016'!$R23-'FY 2015-2016'!$V23))</f>
        <v>#DIV/0!</v>
      </c>
      <c r="AE23" s="108"/>
      <c r="AF23" s="4"/>
      <c r="AG23" s="136"/>
      <c r="AH23" s="4"/>
    </row>
    <row r="24" spans="1:34" s="2" customFormat="1" ht="46.5" customHeight="1" x14ac:dyDescent="0.25">
      <c r="A24" s="151"/>
      <c r="B24" s="130"/>
      <c r="C24" s="3" t="s">
        <v>122</v>
      </c>
      <c r="D24" s="71"/>
      <c r="E24" s="71"/>
      <c r="F24" s="7"/>
      <c r="G24" s="82"/>
      <c r="H24" s="82"/>
      <c r="I24" s="82"/>
      <c r="J24" s="82"/>
      <c r="K24" s="82"/>
      <c r="L24" s="82"/>
      <c r="M24" s="51"/>
      <c r="N24" s="71"/>
      <c r="O24" s="83"/>
      <c r="P24" s="134"/>
      <c r="Q24" s="134">
        <f t="shared" si="0"/>
        <v>0</v>
      </c>
      <c r="R24" s="181"/>
      <c r="S24" s="181"/>
      <c r="T24" s="181"/>
      <c r="U24" s="181"/>
      <c r="V24" s="181"/>
      <c r="W24" s="181"/>
      <c r="X24" s="6">
        <f>SUM('FY 2015-2016'!$R24:$W24)</f>
        <v>0</v>
      </c>
      <c r="Y24" s="6"/>
      <c r="Z24" s="51"/>
      <c r="AA24" s="7" t="e">
        <f>SUM(Z24/'FY 2015-2016'!$M24)</f>
        <v>#DIV/0!</v>
      </c>
      <c r="AB24" s="51"/>
      <c r="AC24" s="7" t="e">
        <f>SUM(AB24/('FY 2015-2016'!$M24-'FY 2015-2016'!$R24))</f>
        <v>#DIV/0!</v>
      </c>
      <c r="AD24" s="7" t="e">
        <f>SUM(AB24/('FY 2015-2016'!$M24-'FY 2015-2016'!$R24-'FY 2015-2016'!$V24))</f>
        <v>#DIV/0!</v>
      </c>
      <c r="AE24" s="108"/>
      <c r="AF24" s="4"/>
      <c r="AG24" s="136"/>
      <c r="AH24" s="4"/>
    </row>
    <row r="25" spans="1:34" s="2" customFormat="1" ht="46.5" customHeight="1" x14ac:dyDescent="0.25">
      <c r="A25" s="149"/>
      <c r="B25" s="131"/>
      <c r="C25" s="3" t="s">
        <v>122</v>
      </c>
      <c r="D25" s="71"/>
      <c r="E25" s="71"/>
      <c r="F25" s="7"/>
      <c r="G25" s="82"/>
      <c r="H25" s="71"/>
      <c r="I25" s="71"/>
      <c r="J25" s="71"/>
      <c r="K25" s="71"/>
      <c r="L25" s="82"/>
      <c r="M25" s="51"/>
      <c r="N25" s="83"/>
      <c r="O25" s="83"/>
      <c r="P25" s="134"/>
      <c r="Q25" s="134">
        <f t="shared" si="0"/>
        <v>0</v>
      </c>
      <c r="R25" s="177"/>
      <c r="S25" s="177"/>
      <c r="T25" s="177"/>
      <c r="U25" s="177"/>
      <c r="V25" s="178"/>
      <c r="W25" s="6"/>
      <c r="X25" s="6">
        <f>SUM('FY 2015-2016'!$R25:$W25)</f>
        <v>0</v>
      </c>
      <c r="Y25" s="6"/>
      <c r="Z25" s="51"/>
      <c r="AA25" s="7" t="e">
        <f>SUM(Z25/'FY 2015-2016'!$M25)</f>
        <v>#DIV/0!</v>
      </c>
      <c r="AB25" s="51"/>
      <c r="AC25" s="7" t="e">
        <f>SUM(AB25/('FY 2015-2016'!$M25-'FY 2015-2016'!$R25))</f>
        <v>#DIV/0!</v>
      </c>
      <c r="AD25" s="7" t="e">
        <f>SUM(AB25/('FY 2015-2016'!$M25-'FY 2015-2016'!$R25-'FY 2015-2016'!$V25))</f>
        <v>#DIV/0!</v>
      </c>
      <c r="AE25" s="108"/>
      <c r="AF25" s="4"/>
      <c r="AG25" s="136"/>
      <c r="AH25" s="4"/>
    </row>
    <row r="26" spans="1:34" s="2" customFormat="1" ht="46.5" customHeight="1" x14ac:dyDescent="0.25">
      <c r="A26" s="149"/>
      <c r="B26" s="130"/>
      <c r="C26" s="3" t="s">
        <v>122</v>
      </c>
      <c r="D26" s="71"/>
      <c r="E26" s="71"/>
      <c r="F26" s="7"/>
      <c r="G26" s="82"/>
      <c r="H26" s="71"/>
      <c r="I26" s="71"/>
      <c r="J26" s="71"/>
      <c r="K26" s="71"/>
      <c r="L26" s="82"/>
      <c r="M26" s="51"/>
      <c r="N26" s="83"/>
      <c r="O26" s="83"/>
      <c r="P26" s="134"/>
      <c r="Q26" s="134">
        <f t="shared" si="0"/>
        <v>0</v>
      </c>
      <c r="R26" s="177"/>
      <c r="S26" s="177"/>
      <c r="T26" s="177"/>
      <c r="U26" s="177"/>
      <c r="V26" s="178"/>
      <c r="W26" s="6"/>
      <c r="X26" s="6">
        <f>SUM('FY 2015-2016'!$R26:$W26)</f>
        <v>0</v>
      </c>
      <c r="Y26" s="6"/>
      <c r="Z26" s="51"/>
      <c r="AA26" s="7" t="e">
        <f>SUM(Z26/'FY 2015-2016'!$M26)</f>
        <v>#DIV/0!</v>
      </c>
      <c r="AB26" s="51"/>
      <c r="AC26" s="7" t="e">
        <f>SUM(AB26/('FY 2015-2016'!$M26-'FY 2015-2016'!$R26))</f>
        <v>#DIV/0!</v>
      </c>
      <c r="AD26" s="7" t="e">
        <f>SUM(AB26/('FY 2015-2016'!$M26-'FY 2015-2016'!$R26-'FY 2015-2016'!$V26))</f>
        <v>#DIV/0!</v>
      </c>
      <c r="AE26" s="108"/>
      <c r="AF26" s="4"/>
      <c r="AG26" s="136"/>
      <c r="AH26" s="4"/>
    </row>
    <row r="27" spans="1:34" s="2" customFormat="1" ht="46.5" customHeight="1" x14ac:dyDescent="0.25">
      <c r="A27" s="149"/>
      <c r="B27" s="131"/>
      <c r="C27" s="3" t="s">
        <v>122</v>
      </c>
      <c r="D27" s="71"/>
      <c r="E27" s="71"/>
      <c r="F27" s="97"/>
      <c r="G27" s="82"/>
      <c r="H27" s="71"/>
      <c r="I27" s="71"/>
      <c r="J27" s="71"/>
      <c r="K27" s="71"/>
      <c r="L27" s="82"/>
      <c r="M27" s="51"/>
      <c r="N27" s="83"/>
      <c r="O27" s="83"/>
      <c r="P27" s="134"/>
      <c r="Q27" s="134">
        <f t="shared" si="0"/>
        <v>0</v>
      </c>
      <c r="R27" s="177"/>
      <c r="S27" s="177"/>
      <c r="T27" s="177"/>
      <c r="U27" s="177"/>
      <c r="V27" s="6"/>
      <c r="W27" s="6"/>
      <c r="X27" s="6">
        <f>SUM('FY 2015-2016'!$R27:$W27)</f>
        <v>0</v>
      </c>
      <c r="Y27" s="6"/>
      <c r="Z27" s="51"/>
      <c r="AA27" s="7" t="e">
        <f>SUM(Z27/'FY 2015-2016'!$M27)</f>
        <v>#DIV/0!</v>
      </c>
      <c r="AB27" s="51"/>
      <c r="AC27" s="7" t="e">
        <f>SUM(AB27/('FY 2015-2016'!$M27-'FY 2015-2016'!$R27))</f>
        <v>#DIV/0!</v>
      </c>
      <c r="AD27" s="7" t="e">
        <f>SUM(AB27/('FY 2015-2016'!$M27-'FY 2015-2016'!$R27-'FY 2015-2016'!$V27))</f>
        <v>#DIV/0!</v>
      </c>
      <c r="AE27" s="108"/>
      <c r="AF27" s="4"/>
      <c r="AG27" s="136"/>
      <c r="AH27" s="4"/>
    </row>
    <row r="28" spans="1:34" s="2" customFormat="1" ht="46.5" customHeight="1" x14ac:dyDescent="0.25">
      <c r="A28" s="152"/>
      <c r="B28" s="130"/>
      <c r="C28" s="3" t="s">
        <v>122</v>
      </c>
      <c r="D28" s="71"/>
      <c r="E28" s="71"/>
      <c r="F28" s="7"/>
      <c r="G28" s="82"/>
      <c r="H28" s="71"/>
      <c r="I28" s="71"/>
      <c r="J28" s="71"/>
      <c r="K28" s="71"/>
      <c r="L28" s="82"/>
      <c r="M28" s="133"/>
      <c r="N28" s="83"/>
      <c r="O28" s="83"/>
      <c r="P28" s="134"/>
      <c r="Q28" s="134">
        <f t="shared" si="0"/>
        <v>0</v>
      </c>
      <c r="R28" s="177"/>
      <c r="S28" s="177"/>
      <c r="T28" s="177"/>
      <c r="U28" s="177"/>
      <c r="V28" s="178"/>
      <c r="W28" s="6"/>
      <c r="X28" s="6">
        <f>SUM('FY 2015-2016'!$R28:$W28)</f>
        <v>0</v>
      </c>
      <c r="Y28" s="6"/>
      <c r="Z28" s="51"/>
      <c r="AA28" s="7" t="e">
        <f>SUM(Z28/'FY 2015-2016'!$M28)</f>
        <v>#DIV/0!</v>
      </c>
      <c r="AB28" s="133"/>
      <c r="AC28" s="7" t="e">
        <f>SUM(AB28/('FY 2015-2016'!$M28-'FY 2015-2016'!$R28))</f>
        <v>#DIV/0!</v>
      </c>
      <c r="AD28" s="7" t="e">
        <f>SUM(AB28/('FY 2015-2016'!$M28-'FY 2015-2016'!$R28-'FY 2015-2016'!$V28))</f>
        <v>#DIV/0!</v>
      </c>
      <c r="AE28" s="108"/>
      <c r="AF28" s="4"/>
      <c r="AG28" s="137"/>
      <c r="AH28" s="4"/>
    </row>
    <row r="29" spans="1:34" s="2" customFormat="1" ht="46.5" customHeight="1" x14ac:dyDescent="0.25">
      <c r="A29" s="149"/>
      <c r="B29" s="131"/>
      <c r="C29" s="3" t="s">
        <v>122</v>
      </c>
      <c r="D29" s="71"/>
      <c r="E29" s="71"/>
      <c r="F29" s="7"/>
      <c r="G29" s="82"/>
      <c r="H29" s="71"/>
      <c r="I29" s="71"/>
      <c r="J29" s="71"/>
      <c r="K29" s="71"/>
      <c r="L29" s="82"/>
      <c r="M29" s="51"/>
      <c r="N29" s="83"/>
      <c r="O29" s="83"/>
      <c r="P29" s="134"/>
      <c r="Q29" s="134">
        <f t="shared" si="0"/>
        <v>0</v>
      </c>
      <c r="R29" s="177"/>
      <c r="S29" s="177"/>
      <c r="T29" s="177"/>
      <c r="U29" s="177"/>
      <c r="V29" s="178"/>
      <c r="W29" s="6"/>
      <c r="X29" s="6">
        <f>SUM('FY 2015-2016'!$R29:$W29)</f>
        <v>0</v>
      </c>
      <c r="Y29" s="6"/>
      <c r="Z29" s="51"/>
      <c r="AA29" s="7" t="e">
        <f>SUM(Z29/'FY 2015-2016'!$M29)</f>
        <v>#DIV/0!</v>
      </c>
      <c r="AB29" s="133"/>
      <c r="AC29" s="7" t="e">
        <f>SUM(AB29/('FY 2015-2016'!$M29-'FY 2015-2016'!$R29))</f>
        <v>#DIV/0!</v>
      </c>
      <c r="AD29" s="7" t="e">
        <f>SUM(AB29/('FY 2015-2016'!$M29-'FY 2015-2016'!$R29-'FY 2015-2016'!$V29))</f>
        <v>#DIV/0!</v>
      </c>
      <c r="AE29" s="108"/>
      <c r="AF29" s="4"/>
      <c r="AG29" s="136"/>
      <c r="AH29" s="4"/>
    </row>
    <row r="30" spans="1:34" s="2" customFormat="1" ht="46.5" customHeight="1" x14ac:dyDescent="0.25">
      <c r="A30" s="149"/>
      <c r="B30" s="130"/>
      <c r="C30" s="3" t="s">
        <v>122</v>
      </c>
      <c r="D30" s="71"/>
      <c r="E30" s="71"/>
      <c r="F30" s="7"/>
      <c r="G30" s="82"/>
      <c r="H30" s="71"/>
      <c r="I30" s="71"/>
      <c r="J30" s="71"/>
      <c r="K30" s="71"/>
      <c r="L30" s="82"/>
      <c r="M30" s="51"/>
      <c r="N30" s="83"/>
      <c r="O30" s="83"/>
      <c r="P30" s="134"/>
      <c r="Q30" s="134">
        <f t="shared" si="0"/>
        <v>0</v>
      </c>
      <c r="R30" s="177"/>
      <c r="S30" s="177"/>
      <c r="T30" s="177"/>
      <c r="U30" s="177"/>
      <c r="V30" s="178"/>
      <c r="W30" s="6"/>
      <c r="X30" s="6">
        <f>SUM('FY 2015-2016'!$R30:$W30)</f>
        <v>0</v>
      </c>
      <c r="Y30" s="6"/>
      <c r="Z30" s="51"/>
      <c r="AA30" s="7" t="e">
        <f>SUM(Z30/'FY 2015-2016'!$M30)</f>
        <v>#DIV/0!</v>
      </c>
      <c r="AB30" s="133"/>
      <c r="AC30" s="7" t="e">
        <f>SUM(AB30/('FY 2015-2016'!$M30-'FY 2015-2016'!$R30))</f>
        <v>#DIV/0!</v>
      </c>
      <c r="AD30" s="7" t="e">
        <f>SUM(AB30/('FY 2015-2016'!$M30-'FY 2015-2016'!$R30-'FY 2015-2016'!$V30))</f>
        <v>#DIV/0!</v>
      </c>
      <c r="AE30" s="108"/>
      <c r="AF30" s="4"/>
      <c r="AG30" s="136"/>
      <c r="AH30" s="4"/>
    </row>
    <row r="31" spans="1:34" s="2" customFormat="1" ht="46.5" customHeight="1" x14ac:dyDescent="0.25">
      <c r="A31" s="149"/>
      <c r="B31" s="131"/>
      <c r="C31" s="3" t="s">
        <v>122</v>
      </c>
      <c r="D31" s="71"/>
      <c r="E31" s="71"/>
      <c r="F31" s="7"/>
      <c r="G31" s="82"/>
      <c r="H31" s="71"/>
      <c r="I31" s="71"/>
      <c r="J31" s="71"/>
      <c r="K31" s="71"/>
      <c r="L31" s="82"/>
      <c r="M31" s="51"/>
      <c r="N31" s="83"/>
      <c r="O31" s="83"/>
      <c r="P31" s="134"/>
      <c r="Q31" s="134">
        <f t="shared" si="0"/>
        <v>0</v>
      </c>
      <c r="R31" s="177"/>
      <c r="S31" s="177"/>
      <c r="T31" s="177"/>
      <c r="U31" s="177"/>
      <c r="V31" s="178"/>
      <c r="W31" s="6"/>
      <c r="X31" s="6">
        <f>SUM('FY 2015-2016'!$R31:$W31)</f>
        <v>0</v>
      </c>
      <c r="Y31" s="6"/>
      <c r="Z31" s="51"/>
      <c r="AA31" s="7" t="e">
        <f>SUM(Z31/'FY 2015-2016'!$M31)</f>
        <v>#DIV/0!</v>
      </c>
      <c r="AB31" s="133"/>
      <c r="AC31" s="7" t="e">
        <f>SUM(AB31/('FY 2015-2016'!$M31-'FY 2015-2016'!$R31))</f>
        <v>#DIV/0!</v>
      </c>
      <c r="AD31" s="7" t="e">
        <f>SUM(AB31/('FY 2015-2016'!$M31-'FY 2015-2016'!$R31-'FY 2015-2016'!$V31))</f>
        <v>#DIV/0!</v>
      </c>
      <c r="AE31" s="108"/>
      <c r="AF31" s="4"/>
      <c r="AG31" s="137"/>
      <c r="AH31" s="4"/>
    </row>
    <row r="32" spans="1:34" s="2" customFormat="1" ht="46.5" customHeight="1" x14ac:dyDescent="0.25">
      <c r="A32" s="149"/>
      <c r="B32" s="130"/>
      <c r="C32" s="3" t="s">
        <v>122</v>
      </c>
      <c r="D32" s="71"/>
      <c r="E32" s="71"/>
      <c r="F32" s="7"/>
      <c r="G32" s="82"/>
      <c r="H32" s="71"/>
      <c r="I32" s="71"/>
      <c r="J32" s="71"/>
      <c r="K32" s="71"/>
      <c r="L32" s="82"/>
      <c r="M32" s="133"/>
      <c r="N32" s="83"/>
      <c r="O32" s="83"/>
      <c r="P32" s="134"/>
      <c r="Q32" s="134">
        <f t="shared" si="0"/>
        <v>0</v>
      </c>
      <c r="R32" s="177"/>
      <c r="S32" s="177"/>
      <c r="T32" s="177"/>
      <c r="U32" s="177"/>
      <c r="V32" s="178"/>
      <c r="W32" s="6"/>
      <c r="X32" s="6">
        <f>SUM('FY 2015-2016'!$R32:$W32)</f>
        <v>0</v>
      </c>
      <c r="Y32" s="6"/>
      <c r="Z32" s="51"/>
      <c r="AA32" s="7" t="e">
        <f>SUM(Z32/'FY 2015-2016'!$M32)</f>
        <v>#DIV/0!</v>
      </c>
      <c r="AB32" s="133"/>
      <c r="AC32" s="7" t="e">
        <f>SUM(AB32/('FY 2015-2016'!$M32-'FY 2015-2016'!$R32))</f>
        <v>#DIV/0!</v>
      </c>
      <c r="AD32" s="7" t="e">
        <f>SUM(AB32/('FY 2015-2016'!$M32-'FY 2015-2016'!$R32-'FY 2015-2016'!$V32))</f>
        <v>#DIV/0!</v>
      </c>
      <c r="AE32" s="108"/>
      <c r="AF32" s="4"/>
      <c r="AG32" s="137"/>
      <c r="AH32" s="4"/>
    </row>
    <row r="33" spans="1:34" s="2" customFormat="1" ht="46.5" customHeight="1" x14ac:dyDescent="0.25">
      <c r="A33" s="149"/>
      <c r="B33" s="131"/>
      <c r="C33" s="3" t="s">
        <v>122</v>
      </c>
      <c r="D33" s="71"/>
      <c r="E33" s="71"/>
      <c r="F33" s="7"/>
      <c r="G33" s="82"/>
      <c r="H33" s="71"/>
      <c r="I33" s="71"/>
      <c r="J33" s="71"/>
      <c r="K33" s="71"/>
      <c r="L33" s="82"/>
      <c r="M33" s="134"/>
      <c r="N33" s="83"/>
      <c r="O33" s="157"/>
      <c r="P33" s="134"/>
      <c r="Q33" s="134">
        <f t="shared" si="0"/>
        <v>0</v>
      </c>
      <c r="R33" s="177"/>
      <c r="S33" s="177"/>
      <c r="T33" s="177"/>
      <c r="U33" s="177"/>
      <c r="V33" s="178"/>
      <c r="W33" s="6"/>
      <c r="X33" s="6">
        <f>SUM('FY 2015-2016'!$R33:$W33)</f>
        <v>0</v>
      </c>
      <c r="Y33" s="6"/>
      <c r="Z33" s="51"/>
      <c r="AA33" s="7" t="e">
        <f>SUM(Z33/'FY 2015-2016'!$M33)</f>
        <v>#DIV/0!</v>
      </c>
      <c r="AB33" s="51"/>
      <c r="AC33" s="7" t="e">
        <f>SUM(AB33/('FY 2015-2016'!$M33-'FY 2015-2016'!$R33))</f>
        <v>#DIV/0!</v>
      </c>
      <c r="AD33" s="7" t="e">
        <f>SUM(AB33/('FY 2015-2016'!$M33-'FY 2015-2016'!$R33-'FY 2015-2016'!$V33))</f>
        <v>#DIV/0!</v>
      </c>
      <c r="AE33" s="108"/>
      <c r="AF33" s="4"/>
      <c r="AG33" s="136"/>
      <c r="AH33" s="4"/>
    </row>
    <row r="34" spans="1:34" s="2" customFormat="1" ht="46.5" customHeight="1" x14ac:dyDescent="0.25">
      <c r="A34" s="149"/>
      <c r="B34" s="130"/>
      <c r="C34" s="3" t="s">
        <v>122</v>
      </c>
      <c r="D34" s="71"/>
      <c r="E34" s="71"/>
      <c r="F34" s="7"/>
      <c r="G34" s="82"/>
      <c r="H34" s="71"/>
      <c r="I34" s="71"/>
      <c r="J34" s="71"/>
      <c r="K34" s="71"/>
      <c r="L34" s="82"/>
      <c r="M34" s="134"/>
      <c r="N34" s="83"/>
      <c r="O34" s="83"/>
      <c r="P34" s="134"/>
      <c r="Q34" s="134">
        <f t="shared" si="0"/>
        <v>0</v>
      </c>
      <c r="R34" s="177"/>
      <c r="S34" s="177"/>
      <c r="T34" s="177"/>
      <c r="U34" s="177"/>
      <c r="V34" s="178"/>
      <c r="W34" s="6"/>
      <c r="X34" s="6">
        <f>SUM('FY 2015-2016'!$R34:$W34)</f>
        <v>0</v>
      </c>
      <c r="Y34" s="6"/>
      <c r="Z34" s="51"/>
      <c r="AA34" s="7" t="e">
        <f>SUM(Z34/'FY 2015-2016'!$M34)</f>
        <v>#DIV/0!</v>
      </c>
      <c r="AB34" s="51"/>
      <c r="AC34" s="7" t="e">
        <f>SUM(AB34/('FY 2015-2016'!$M34-'FY 2015-2016'!$R34))</f>
        <v>#DIV/0!</v>
      </c>
      <c r="AD34" s="7" t="e">
        <f>SUM(AB34/('FY 2015-2016'!$M34-'FY 2015-2016'!$R34-'FY 2015-2016'!$V34))</f>
        <v>#DIV/0!</v>
      </c>
      <c r="AE34" s="108"/>
      <c r="AF34" s="4"/>
      <c r="AG34" s="136"/>
      <c r="AH34" s="4"/>
    </row>
    <row r="35" spans="1:34" s="2" customFormat="1" ht="46.5" customHeight="1" x14ac:dyDescent="0.25">
      <c r="A35" s="149"/>
      <c r="B35" s="131"/>
      <c r="C35" s="3" t="s">
        <v>122</v>
      </c>
      <c r="D35" s="71"/>
      <c r="E35" s="71"/>
      <c r="F35" s="7"/>
      <c r="G35" s="82"/>
      <c r="H35" s="71"/>
      <c r="I35" s="71"/>
      <c r="J35" s="71"/>
      <c r="K35" s="71"/>
      <c r="L35" s="82"/>
      <c r="M35" s="51"/>
      <c r="N35" s="83"/>
      <c r="O35" s="83"/>
      <c r="P35" s="134"/>
      <c r="Q35" s="134">
        <f t="shared" si="0"/>
        <v>0</v>
      </c>
      <c r="R35" s="177"/>
      <c r="S35" s="177"/>
      <c r="T35" s="177"/>
      <c r="U35" s="177"/>
      <c r="V35" s="178"/>
      <c r="W35" s="6"/>
      <c r="X35" s="6">
        <f>SUM('FY 2015-2016'!$R35:$W35)</f>
        <v>0</v>
      </c>
      <c r="Y35" s="6"/>
      <c r="Z35" s="51"/>
      <c r="AA35" s="7" t="e">
        <f>SUM(Z35/'FY 2015-2016'!$M35)</f>
        <v>#DIV/0!</v>
      </c>
      <c r="AB35" s="133"/>
      <c r="AC35" s="7" t="e">
        <f>SUM(AB35/('FY 2015-2016'!$M35-'FY 2015-2016'!$R35))</f>
        <v>#DIV/0!</v>
      </c>
      <c r="AD35" s="7" t="e">
        <f>SUM(AB35/('FY 2015-2016'!$M35-'FY 2015-2016'!$R35-'FY 2015-2016'!$V35))</f>
        <v>#DIV/0!</v>
      </c>
      <c r="AE35" s="108"/>
      <c r="AF35" s="4"/>
      <c r="AG35" s="136"/>
      <c r="AH35" s="4"/>
    </row>
    <row r="36" spans="1:34" s="2" customFormat="1" ht="46.5" customHeight="1" x14ac:dyDescent="0.25">
      <c r="A36" s="151"/>
      <c r="B36" s="130"/>
      <c r="C36" s="3" t="s">
        <v>122</v>
      </c>
      <c r="D36" s="71"/>
      <c r="E36" s="71"/>
      <c r="F36" s="7"/>
      <c r="G36" s="82"/>
      <c r="H36" s="71"/>
      <c r="I36" s="71"/>
      <c r="J36" s="71"/>
      <c r="K36" s="71"/>
      <c r="L36" s="82"/>
      <c r="M36" s="51"/>
      <c r="N36" s="71"/>
      <c r="O36" s="154"/>
      <c r="P36" s="6"/>
      <c r="Q36" s="134">
        <f t="shared" si="0"/>
        <v>0</v>
      </c>
      <c r="R36" s="182"/>
      <c r="S36" s="180"/>
      <c r="T36" s="180"/>
      <c r="U36" s="180"/>
      <c r="V36" s="180"/>
      <c r="W36" s="181"/>
      <c r="X36" s="6">
        <f>SUM('FY 2015-2016'!$R36:$W36)</f>
        <v>0</v>
      </c>
      <c r="Y36" s="6"/>
      <c r="Z36" s="51"/>
      <c r="AA36" s="7" t="e">
        <f>SUM(Z36/'FY 2015-2016'!$M36)</f>
        <v>#DIV/0!</v>
      </c>
      <c r="AB36" s="51"/>
      <c r="AC36" s="7" t="e">
        <f>SUM(AB36/('FY 2015-2016'!$M36-'FY 2015-2016'!$R36))</f>
        <v>#DIV/0!</v>
      </c>
      <c r="AD36" s="7" t="e">
        <f>SUM(AB36/('FY 2015-2016'!$M36-'FY 2015-2016'!$R36-'FY 2015-2016'!$V36))</f>
        <v>#DIV/0!</v>
      </c>
      <c r="AE36" s="108"/>
      <c r="AF36" s="4"/>
      <c r="AG36" s="136"/>
      <c r="AH36" s="4"/>
    </row>
    <row r="37" spans="1:34" ht="42.95" customHeight="1" x14ac:dyDescent="0.25">
      <c r="A37" s="149"/>
      <c r="B37" s="131"/>
      <c r="C37" s="3" t="s">
        <v>122</v>
      </c>
      <c r="D37" s="71"/>
      <c r="E37" s="71"/>
      <c r="F37" s="7"/>
      <c r="G37" s="82"/>
      <c r="H37" s="71"/>
      <c r="I37" s="71"/>
      <c r="J37" s="71"/>
      <c r="K37" s="71"/>
      <c r="L37" s="82"/>
      <c r="M37" s="51"/>
      <c r="N37" s="83"/>
      <c r="O37" s="83"/>
      <c r="P37" s="134"/>
      <c r="Q37" s="134">
        <f t="shared" si="0"/>
        <v>0</v>
      </c>
      <c r="R37" s="179"/>
      <c r="S37" s="179"/>
      <c r="T37" s="179"/>
      <c r="U37" s="179"/>
      <c r="V37" s="185"/>
      <c r="W37" s="186"/>
      <c r="X37" s="6">
        <f>SUM('FY 2015-2016'!$R37:$W37)</f>
        <v>0</v>
      </c>
      <c r="Y37" s="6"/>
      <c r="Z37" s="51"/>
      <c r="AA37" s="7" t="e">
        <f>SUM(Z37/'FY 2015-2016'!$M37)</f>
        <v>#DIV/0!</v>
      </c>
      <c r="AB37" s="133"/>
      <c r="AC37" s="7" t="e">
        <f>SUM(AB37/('FY 2015-2016'!$M37-'FY 2015-2016'!$R37))</f>
        <v>#DIV/0!</v>
      </c>
      <c r="AD37" s="7" t="e">
        <f>SUM(AB37/('FY 2015-2016'!$M37-'FY 2015-2016'!$R37-'FY 2015-2016'!$V37))</f>
        <v>#DIV/0!</v>
      </c>
      <c r="AE37" s="108"/>
      <c r="AF37" s="4"/>
      <c r="AG37" s="136"/>
      <c r="AH37" s="4"/>
    </row>
    <row r="38" spans="1:34" ht="45" customHeight="1" thickBot="1" x14ac:dyDescent="0.3">
      <c r="A38" s="149"/>
      <c r="B38" s="130"/>
      <c r="C38" s="3" t="s">
        <v>122</v>
      </c>
      <c r="D38" s="71"/>
      <c r="E38" s="71"/>
      <c r="F38" s="121"/>
      <c r="G38" s="82"/>
      <c r="H38" s="71"/>
      <c r="I38" s="71"/>
      <c r="J38" s="71"/>
      <c r="K38" s="71"/>
      <c r="L38" s="122"/>
      <c r="M38" s="51"/>
      <c r="N38" s="83"/>
      <c r="O38" s="83"/>
      <c r="P38" s="134"/>
      <c r="Q38" s="134">
        <f t="shared" si="0"/>
        <v>0</v>
      </c>
      <c r="R38" s="183"/>
      <c r="S38" s="183"/>
      <c r="T38" s="183"/>
      <c r="U38" s="183"/>
      <c r="V38" s="184"/>
      <c r="W38" s="184"/>
      <c r="X38" s="6">
        <f>SUM('FY 2015-2016'!$R38:$W38)</f>
        <v>0</v>
      </c>
      <c r="Y38" s="6"/>
      <c r="Z38" s="51"/>
      <c r="AA38" s="7" t="e">
        <f>SUM(Z38/'FY 2015-2016'!$M38)</f>
        <v>#DIV/0!</v>
      </c>
      <c r="AB38" s="133"/>
      <c r="AC38" s="7" t="e">
        <f>SUM(AB38/('FY 2015-2016'!$M38-'FY 2015-2016'!$R38))</f>
        <v>#DIV/0!</v>
      </c>
      <c r="AD38" s="7" t="e">
        <f>SUM(AB38/('FY 2015-2016'!$M38-'FY 2015-2016'!$R38-'FY 2015-2016'!$V38))</f>
        <v>#DIV/0!</v>
      </c>
      <c r="AE38" s="108"/>
      <c r="AF38" s="123"/>
      <c r="AG38" s="137"/>
      <c r="AH38" s="124"/>
    </row>
    <row r="39" spans="1:34" ht="16.5" thickTop="1" x14ac:dyDescent="0.25">
      <c r="A39" s="111"/>
      <c r="B39" s="84">
        <f>SUM(B3:B38)</f>
        <v>0</v>
      </c>
      <c r="C39" s="112"/>
      <c r="D39" s="113"/>
      <c r="E39" s="114">
        <f>SUM(E3:E38)</f>
        <v>0</v>
      </c>
      <c r="F39" s="115"/>
      <c r="G39" s="116"/>
      <c r="H39" s="115"/>
      <c r="I39" s="115"/>
      <c r="J39" s="115"/>
      <c r="K39" s="115"/>
      <c r="L39" s="116"/>
      <c r="M39" s="112">
        <f>SUM(Table_FY1415[App. Total])</f>
        <v>0</v>
      </c>
      <c r="N39" s="118"/>
      <c r="O39" s="118"/>
      <c r="P39" s="112">
        <f>SUM(Table_FY1415[GIW Total])</f>
        <v>0</v>
      </c>
      <c r="Q39" s="112">
        <f>SUM(Table_FY1415[Reduction])</f>
        <v>0</v>
      </c>
      <c r="R39" s="112">
        <f>SUM(Table_FY1415[Leasing])</f>
        <v>0</v>
      </c>
      <c r="S39" s="112">
        <f>SUM(Table_FY1415[Rental Assistance])</f>
        <v>0</v>
      </c>
      <c r="T39" s="112">
        <f>SUM(Table_FY1415[Supportive Services])</f>
        <v>0</v>
      </c>
      <c r="U39" s="112">
        <f>SUM(Table_FY1415[Operating Costs])</f>
        <v>0</v>
      </c>
      <c r="V39" s="112">
        <f>SUM(Table_FY1415[Admin. Costs])</f>
        <v>0</v>
      </c>
      <c r="W39" s="112">
        <f>SUM(Table_FY1415[HMIS Cost])</f>
        <v>0</v>
      </c>
      <c r="X39" s="112">
        <f>SUM(Table_FY1415[Total Costs])</f>
        <v>0</v>
      </c>
      <c r="Y39" s="112">
        <f>SUM(Table_FY1415[Special Budgets])</f>
        <v>0</v>
      </c>
      <c r="Z39" s="112">
        <f>SUM(Table_FY1415[Leveraging])</f>
        <v>0</v>
      </c>
      <c r="AA39" s="115"/>
      <c r="AB39" s="112"/>
      <c r="AC39" s="115"/>
      <c r="AD39" s="115"/>
      <c r="AE39" s="117"/>
      <c r="AF39" s="119"/>
      <c r="AG39" s="119"/>
      <c r="AH39" s="120"/>
    </row>
  </sheetData>
  <pageMargins left="0.7" right="0.7" top="0.75" bottom="0.75" header="0.3" footer="0.3"/>
  <pageSetup orientation="portrait" verticalDpi="0"/>
  <legacyDrawing r:id="rId1"/>
  <tableParts count="1">
    <tablePart r:id="rId2"/>
  </tableParts>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workbookViewId="0">
      <selection activeCell="A3" sqref="A3:A8"/>
    </sheetView>
  </sheetViews>
  <sheetFormatPr defaultColWidth="11" defaultRowHeight="15.75" x14ac:dyDescent="0.25"/>
  <cols>
    <col min="1" max="1" width="63.625" customWidth="1"/>
    <col min="2" max="2" width="16.5" customWidth="1"/>
    <col min="3" max="3" width="19" customWidth="1"/>
    <col min="4" max="4" width="18.125" customWidth="1"/>
    <col min="5" max="5" width="20.375" customWidth="1"/>
    <col min="6" max="6" width="19.875" customWidth="1"/>
    <col min="7" max="7" width="26.5" customWidth="1"/>
    <col min="8" max="8" width="22.875" customWidth="1"/>
  </cols>
  <sheetData>
    <row r="1" spans="1:9" ht="39.950000000000003" customHeight="1" x14ac:dyDescent="0.25">
      <c r="A1" s="233" t="s">
        <v>61</v>
      </c>
      <c r="B1" s="233"/>
      <c r="C1" s="233"/>
      <c r="D1" s="233"/>
      <c r="E1" s="233"/>
      <c r="F1" s="233"/>
      <c r="G1" s="233"/>
      <c r="H1" s="233"/>
    </row>
    <row r="2" spans="1:9" ht="30" customHeight="1" x14ac:dyDescent="0.25">
      <c r="A2" s="64" t="s">
        <v>29</v>
      </c>
      <c r="B2" s="32" t="s">
        <v>28</v>
      </c>
      <c r="C2" s="32" t="s">
        <v>57</v>
      </c>
      <c r="D2" s="32" t="s">
        <v>58</v>
      </c>
      <c r="E2" s="32" t="s">
        <v>26</v>
      </c>
      <c r="F2" s="28" t="s">
        <v>96</v>
      </c>
      <c r="G2" s="26" t="s">
        <v>50</v>
      </c>
      <c r="H2" s="28" t="s">
        <v>129</v>
      </c>
      <c r="I2" s="32" t="s">
        <v>133</v>
      </c>
    </row>
    <row r="3" spans="1:9" x14ac:dyDescent="0.25">
      <c r="A3" s="197"/>
      <c r="B3" s="205" t="e">
        <f>VLOOKUP('RRH Program Comparison'!$A3,'Project Data'!$A$1:$M$37,2,0)</f>
        <v>#N/A</v>
      </c>
      <c r="C3" s="205" t="e">
        <f>VLOOKUP('RRH Program Comparison'!$A3,'Project Data'!$A$1:$M$37,3,0)</f>
        <v>#N/A</v>
      </c>
      <c r="D3" s="205" t="e">
        <f>VLOOKUP('RRH Program Comparison'!$A3,'Project Data'!$A$1:$M$37,4,0)</f>
        <v>#N/A</v>
      </c>
      <c r="E3" s="194" t="e">
        <f>VLOOKUP('RRH Program Comparison'!$A3,'Project Data'!$A$1:$M$37,5,0)</f>
        <v>#N/A</v>
      </c>
      <c r="F3" s="206" t="e">
        <f>VLOOKUP('RRH Program Comparison'!$A3,'Project Data'!$A$1:$M$37,12,0)</f>
        <v>#N/A</v>
      </c>
      <c r="G3" s="195"/>
      <c r="H3" s="196" t="e">
        <f>VLOOKUP('RRH Program Comparison'!$A3,'Project Data'!$A$1:$M$37,11,0)</f>
        <v>#N/A</v>
      </c>
      <c r="I3" s="209"/>
    </row>
    <row r="4" spans="1:9" x14ac:dyDescent="0.25">
      <c r="A4" s="197"/>
      <c r="B4" s="198" t="e">
        <f>VLOOKUP('RRH Program Comparison'!$A8,'Project Data'!$A$1:$M$37,2,0)</f>
        <v>#N/A</v>
      </c>
      <c r="C4" s="205" t="e">
        <f>VLOOKUP('RRH Program Comparison'!$A4,'Project Data'!$A$1:$M$37,3,0)</f>
        <v>#N/A</v>
      </c>
      <c r="D4" s="205" t="e">
        <f>VLOOKUP('RRH Program Comparison'!$A4,'Project Data'!$A$1:$M$37,4,0)</f>
        <v>#N/A</v>
      </c>
      <c r="E4" s="194" t="e">
        <f>VLOOKUP('RRH Program Comparison'!$A4,'Project Data'!$A$1:$M$37,5,0)</f>
        <v>#N/A</v>
      </c>
      <c r="F4" s="206" t="e">
        <f>VLOOKUP('RRH Program Comparison'!$A4,'Project Data'!$A$1:$M$37,12,0)</f>
        <v>#N/A</v>
      </c>
      <c r="G4" s="195"/>
      <c r="H4" s="196" t="e">
        <f>VLOOKUP('RRH Program Comparison'!$A4,'Project Data'!$A$1:$M$37,11,0)</f>
        <v>#N/A</v>
      </c>
      <c r="I4" s="209"/>
    </row>
    <row r="5" spans="1:9" x14ac:dyDescent="0.25">
      <c r="A5" s="197"/>
      <c r="B5" s="205" t="e">
        <f>VLOOKUP('RRH Program Comparison'!$A4,'Project Data'!$A$1:$M$37,2,0)</f>
        <v>#N/A</v>
      </c>
      <c r="C5" s="205" t="e">
        <f>VLOOKUP('RRH Program Comparison'!$A5,'Project Data'!$A$1:$M$37,3,0)</f>
        <v>#N/A</v>
      </c>
      <c r="D5" s="205" t="e">
        <f>VLOOKUP('RRH Program Comparison'!$A5,'Project Data'!$A$1:$M$37,4,0)</f>
        <v>#N/A</v>
      </c>
      <c r="E5" s="194" t="e">
        <f>VLOOKUP('RRH Program Comparison'!$A5,'Project Data'!$A$1:$M$37,5,0)</f>
        <v>#N/A</v>
      </c>
      <c r="F5" s="206" t="e">
        <f>VLOOKUP('RRH Program Comparison'!$A5,'Project Data'!$A$1:$M$37,12,0)</f>
        <v>#N/A</v>
      </c>
      <c r="G5" s="195"/>
      <c r="H5" s="196" t="e">
        <f>VLOOKUP('RRH Program Comparison'!$A5,'Project Data'!$A$1:$M$37,11,0)</f>
        <v>#N/A</v>
      </c>
      <c r="I5" s="209"/>
    </row>
    <row r="6" spans="1:9" x14ac:dyDescent="0.25">
      <c r="A6" s="197"/>
      <c r="B6" s="205" t="e">
        <f>VLOOKUP('RRH Program Comparison'!$A5,'Project Data'!$A$1:$M$37,2,0)</f>
        <v>#N/A</v>
      </c>
      <c r="C6" s="205" t="e">
        <f>VLOOKUP('RRH Program Comparison'!$A6,'Project Data'!$A$1:$M$37,3,0)</f>
        <v>#N/A</v>
      </c>
      <c r="D6" s="205" t="e">
        <f>VLOOKUP('RRH Program Comparison'!$A6,'Project Data'!$A$1:$M$37,4,0)</f>
        <v>#N/A</v>
      </c>
      <c r="E6" s="194" t="e">
        <f>VLOOKUP('RRH Program Comparison'!$A6,'Project Data'!$A$1:$M$37,5,0)</f>
        <v>#N/A</v>
      </c>
      <c r="F6" s="206" t="e">
        <f>VLOOKUP('RRH Program Comparison'!$A6,'Project Data'!$A$1:$M$37,12,0)</f>
        <v>#N/A</v>
      </c>
      <c r="G6" s="195" t="e">
        <f>VLOOKUP('RRH Program Comparison'!$A6,'Project Data'!$A$1:$M$37,7,0)</f>
        <v>#N/A</v>
      </c>
      <c r="H6" s="196" t="e">
        <f>VLOOKUP('RRH Program Comparison'!$A6,'Project Data'!$A$1:$M$37,11,0)</f>
        <v>#N/A</v>
      </c>
      <c r="I6" s="209"/>
    </row>
    <row r="7" spans="1:9" x14ac:dyDescent="0.25">
      <c r="A7" s="197"/>
      <c r="B7" s="198" t="e">
        <f>VLOOKUP('RRH Program Comparison'!$A6,'Project Data'!$A$1:$M$37,2,0)</f>
        <v>#N/A</v>
      </c>
      <c r="C7" s="205" t="e">
        <f>VLOOKUP('RRH Program Comparison'!$A7,'Project Data'!$A$1:$M$37,3,0)</f>
        <v>#N/A</v>
      </c>
      <c r="D7" s="205" t="e">
        <f>VLOOKUP('RRH Program Comparison'!$A7,'Project Data'!$A$1:$M$37,4,0)</f>
        <v>#N/A</v>
      </c>
      <c r="E7" s="194" t="e">
        <f>VLOOKUP('RRH Program Comparison'!$A7,'Project Data'!$A$1:$M$37,5,0)</f>
        <v>#N/A</v>
      </c>
      <c r="F7" s="206" t="e">
        <f>VLOOKUP('RRH Program Comparison'!$A7,'Project Data'!$A$1:$M$37,12,0)</f>
        <v>#N/A</v>
      </c>
      <c r="G7" s="195" t="e">
        <f>VLOOKUP('RRH Program Comparison'!$A7,'Project Data'!$A$1:$M$37,7,0)</f>
        <v>#N/A</v>
      </c>
      <c r="H7" s="196" t="e">
        <f>VLOOKUP('RRH Program Comparison'!$A7,'Project Data'!$A$1:$M$37,11,0)</f>
        <v>#N/A</v>
      </c>
      <c r="I7" s="209"/>
    </row>
    <row r="8" spans="1:9" x14ac:dyDescent="0.25">
      <c r="A8" s="197"/>
      <c r="B8" s="199" t="e">
        <f>VLOOKUP('RRH Program Comparison'!$A7,'Project Data'!$A$1:$M$37,2,0)</f>
        <v>#N/A</v>
      </c>
      <c r="C8" s="205" t="e">
        <f>VLOOKUP('RRH Program Comparison'!$A8,'Project Data'!$A$1:$M$37,3,0)</f>
        <v>#N/A</v>
      </c>
      <c r="D8" s="205" t="e">
        <f>VLOOKUP('RRH Program Comparison'!$A8,'Project Data'!$A$1:$M$37,4,0)</f>
        <v>#N/A</v>
      </c>
      <c r="E8" s="194" t="e">
        <f>VLOOKUP('RRH Program Comparison'!$A8,'Project Data'!$A$1:$M$37,5,0)</f>
        <v>#N/A</v>
      </c>
      <c r="F8" s="206" t="e">
        <f>VLOOKUP('RRH Program Comparison'!$A8,'Project Data'!$A$1:$M$37,12,0)</f>
        <v>#N/A</v>
      </c>
      <c r="G8" s="195" t="e">
        <f>VLOOKUP('RRH Program Comparison'!$A8,'Project Data'!$A$1:$M$37,7,0)</f>
        <v>#N/A</v>
      </c>
      <c r="H8" s="196" t="e">
        <f>VLOOKUP('RRH Program Comparison'!$A8,'Project Data'!$A$1:$M$37,11,0)</f>
        <v>#N/A</v>
      </c>
      <c r="I8" s="210" t="e">
        <f>AVERAGE(F3,F6,F7,F8)</f>
        <v>#N/A</v>
      </c>
    </row>
    <row r="9" spans="1:9" x14ac:dyDescent="0.25">
      <c r="A9" s="235"/>
      <c r="B9" s="235"/>
      <c r="C9" s="235"/>
      <c r="D9" s="235"/>
      <c r="E9" s="235"/>
      <c r="F9" s="235"/>
      <c r="G9" s="235"/>
      <c r="H9" s="235"/>
    </row>
    <row r="29" spans="1:1" x14ac:dyDescent="0.25">
      <c r="A29" s="171"/>
    </row>
    <row r="30" spans="1:1" x14ac:dyDescent="0.25">
      <c r="A30" s="171"/>
    </row>
    <row r="31" spans="1:1" x14ac:dyDescent="0.25">
      <c r="A31" s="171"/>
    </row>
    <row r="32" spans="1:1" x14ac:dyDescent="0.25">
      <c r="A32" s="171"/>
    </row>
    <row r="33" spans="1:1" x14ac:dyDescent="0.25">
      <c r="A33" s="171"/>
    </row>
    <row r="34" spans="1:1" x14ac:dyDescent="0.25">
      <c r="A34" s="78"/>
    </row>
  </sheetData>
  <mergeCells count="2">
    <mergeCell ref="A1:H1"/>
    <mergeCell ref="A9:H9"/>
  </mergeCells>
  <pageMargins left="0.75" right="0.75" top="1" bottom="1" header="0.5" footer="0.5"/>
  <pageSetup orientation="portrait" horizontalDpi="4294967292" verticalDpi="4294967292"/>
  <drawing r:id="rId1"/>
  <tableParts count="1">
    <tablePart r:id="rId2"/>
  </tableParts>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7"/>
  <sheetViews>
    <sheetView workbookViewId="0">
      <selection activeCell="A2" sqref="A2:XFD12"/>
    </sheetView>
  </sheetViews>
  <sheetFormatPr defaultColWidth="11" defaultRowHeight="15.75" x14ac:dyDescent="0.25"/>
  <sheetData>
    <row r="1" spans="1:32" ht="50.1" customHeight="1" x14ac:dyDescent="0.25">
      <c r="A1" s="236" t="s">
        <v>62</v>
      </c>
      <c r="B1" s="236"/>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c r="AD1" s="236"/>
      <c r="AE1" s="236"/>
      <c r="AF1" s="236"/>
    </row>
    <row r="22" spans="1:32" x14ac:dyDescent="0.25">
      <c r="A22" s="235"/>
      <c r="B22" s="235"/>
      <c r="C22" s="235"/>
      <c r="D22" s="235"/>
      <c r="E22" s="235"/>
      <c r="F22" s="235"/>
      <c r="G22" s="235"/>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row>
    <row r="45" spans="1:32" x14ac:dyDescent="0.25">
      <c r="A45" s="235"/>
      <c r="B45" s="235"/>
      <c r="C45" s="235"/>
      <c r="D45" s="235"/>
      <c r="E45" s="235"/>
      <c r="F45" s="235"/>
      <c r="G45" s="235"/>
      <c r="H45" s="235"/>
      <c r="I45" s="235"/>
      <c r="J45" s="235"/>
      <c r="K45" s="235"/>
      <c r="L45" s="235"/>
      <c r="M45" s="235"/>
      <c r="N45" s="235"/>
      <c r="O45" s="235"/>
      <c r="P45" s="235"/>
      <c r="Q45" s="235"/>
      <c r="R45" s="235"/>
      <c r="S45" s="235"/>
      <c r="T45" s="235"/>
      <c r="U45" s="235"/>
      <c r="V45" s="235"/>
      <c r="W45" s="235"/>
      <c r="X45" s="235"/>
      <c r="Y45" s="235"/>
      <c r="Z45" s="235"/>
      <c r="AA45" s="235"/>
      <c r="AB45" s="235"/>
      <c r="AC45" s="235"/>
      <c r="AD45" s="235"/>
      <c r="AE45" s="235"/>
      <c r="AF45" s="235"/>
    </row>
    <row r="66" spans="1:32" ht="12.95" customHeight="1" x14ac:dyDescent="0.25"/>
    <row r="67" spans="1:32" x14ac:dyDescent="0.25">
      <c r="A67" s="235"/>
      <c r="B67" s="235"/>
      <c r="C67" s="235"/>
      <c r="D67" s="235"/>
      <c r="E67" s="235"/>
      <c r="F67" s="235"/>
      <c r="G67" s="235"/>
      <c r="H67" s="235"/>
      <c r="I67" s="235"/>
      <c r="J67" s="235"/>
      <c r="K67" s="235"/>
      <c r="L67" s="235"/>
      <c r="M67" s="235"/>
      <c r="N67" s="235"/>
      <c r="O67" s="235"/>
      <c r="P67" s="235"/>
      <c r="Q67" s="235"/>
      <c r="R67" s="235"/>
      <c r="S67" s="235"/>
      <c r="T67" s="235"/>
      <c r="U67" s="235"/>
      <c r="V67" s="235"/>
      <c r="W67" s="235"/>
      <c r="X67" s="235"/>
      <c r="Y67" s="235"/>
      <c r="Z67" s="235"/>
      <c r="AA67" s="235"/>
      <c r="AB67" s="235"/>
      <c r="AC67" s="235"/>
      <c r="AD67" s="235"/>
      <c r="AE67" s="235"/>
      <c r="AF67" s="235"/>
    </row>
  </sheetData>
  <mergeCells count="4">
    <mergeCell ref="A22:AF22"/>
    <mergeCell ref="A45:AF45"/>
    <mergeCell ref="A67:AF67"/>
    <mergeCell ref="A1:AF1"/>
  </mergeCells>
  <pageMargins left="0.75" right="0.75" top="1" bottom="1" header="0.5" footer="0.5"/>
  <drawing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topLeftCell="D1" workbookViewId="0"/>
  </sheetViews>
  <sheetFormatPr defaultColWidth="11" defaultRowHeight="15.75" x14ac:dyDescent="0.25"/>
  <cols>
    <col min="1" max="1" width="36.125" style="9" customWidth="1"/>
    <col min="2" max="2" width="9.125" style="19" customWidth="1"/>
    <col min="3" max="4" width="20.375" style="73" customWidth="1"/>
    <col min="5" max="5" width="19.375" style="73" customWidth="1"/>
    <col min="6" max="6" width="20.375" customWidth="1"/>
    <col min="7" max="7" width="17" customWidth="1"/>
    <col min="8" max="8" width="18.125" customWidth="1"/>
    <col min="9" max="9" width="38.625" customWidth="1"/>
  </cols>
  <sheetData>
    <row r="1" spans="1:9" s="9" customFormat="1" ht="45.95" customHeight="1" x14ac:dyDescent="0.25">
      <c r="A1" s="27" t="s">
        <v>37</v>
      </c>
      <c r="B1" s="26" t="s">
        <v>28</v>
      </c>
      <c r="C1" s="26" t="s">
        <v>86</v>
      </c>
      <c r="D1" s="26" t="s">
        <v>38</v>
      </c>
      <c r="E1" s="26" t="s">
        <v>39</v>
      </c>
      <c r="F1" s="26" t="s">
        <v>87</v>
      </c>
      <c r="G1" s="26" t="s">
        <v>107</v>
      </c>
      <c r="H1" s="28" t="s">
        <v>106</v>
      </c>
      <c r="I1" s="28" t="s">
        <v>9</v>
      </c>
    </row>
    <row r="2" spans="1:9" ht="36" customHeight="1" x14ac:dyDescent="0.25">
      <c r="A2" s="127"/>
      <c r="B2" s="21" t="e">
        <f>VLOOKUP('HUD Recaptured Funds'!$A2,'FY 2015-2016'!$A$2:$AF$38,4,0)</f>
        <v>#N/A</v>
      </c>
      <c r="C2" s="74" t="s">
        <v>124</v>
      </c>
      <c r="D2" s="74"/>
      <c r="E2" s="50">
        <v>0</v>
      </c>
      <c r="F2" s="74" t="s">
        <v>125</v>
      </c>
      <c r="G2" s="74" t="s">
        <v>31</v>
      </c>
      <c r="H2" s="50">
        <v>0</v>
      </c>
      <c r="I2" s="74"/>
    </row>
    <row r="3" spans="1:9" ht="36" customHeight="1" x14ac:dyDescent="0.25">
      <c r="A3" s="128"/>
      <c r="B3" s="20" t="e">
        <f>VLOOKUP('HUD Recaptured Funds'!$A3,'FY 2015-2016'!$A$2:$AF$38,4,0)</f>
        <v>#N/A</v>
      </c>
      <c r="C3" s="74" t="s">
        <v>124</v>
      </c>
      <c r="D3" s="74"/>
      <c r="E3" s="50">
        <v>0</v>
      </c>
      <c r="F3" s="74" t="s">
        <v>125</v>
      </c>
      <c r="G3" s="74" t="s">
        <v>31</v>
      </c>
      <c r="H3" s="50">
        <v>0</v>
      </c>
      <c r="I3" s="74"/>
    </row>
    <row r="4" spans="1:9" ht="36" customHeight="1" x14ac:dyDescent="0.25">
      <c r="A4" s="125"/>
      <c r="B4" s="21" t="e">
        <f>VLOOKUP('HUD Recaptured Funds'!$A4,'FY 2015-2016'!$A$2:$AF$38,4,0)</f>
        <v>#N/A</v>
      </c>
      <c r="C4" s="74" t="s">
        <v>124</v>
      </c>
      <c r="D4" s="74"/>
      <c r="E4" s="50">
        <v>0</v>
      </c>
      <c r="F4" s="74" t="s">
        <v>125</v>
      </c>
      <c r="G4" s="74" t="s">
        <v>31</v>
      </c>
      <c r="H4" s="50">
        <v>0</v>
      </c>
      <c r="I4" s="74"/>
    </row>
    <row r="5" spans="1:9" ht="36" customHeight="1" x14ac:dyDescent="0.25">
      <c r="A5" s="128"/>
      <c r="B5" s="20" t="e">
        <f>VLOOKUP('HUD Recaptured Funds'!$A5,'FY 2015-2016'!$A$2:$AF$38,4,0)</f>
        <v>#N/A</v>
      </c>
      <c r="C5" s="74" t="s">
        <v>124</v>
      </c>
      <c r="D5" s="74"/>
      <c r="E5" s="50">
        <v>0</v>
      </c>
      <c r="F5" s="74" t="s">
        <v>125</v>
      </c>
      <c r="G5" s="74" t="s">
        <v>31</v>
      </c>
      <c r="H5" s="50">
        <v>0</v>
      </c>
      <c r="I5" s="74"/>
    </row>
    <row r="6" spans="1:9" ht="36" customHeight="1" x14ac:dyDescent="0.25">
      <c r="A6" s="128"/>
      <c r="B6" s="22" t="e">
        <f>VLOOKUP('HUD Recaptured Funds'!$A6,'FY 2015-2016'!$A$2:$AF$38,4,0)</f>
        <v>#N/A</v>
      </c>
      <c r="C6" s="74" t="s">
        <v>124</v>
      </c>
      <c r="D6" s="74"/>
      <c r="E6" s="50">
        <v>0</v>
      </c>
      <c r="F6" s="74" t="s">
        <v>125</v>
      </c>
      <c r="G6" s="74" t="s">
        <v>31</v>
      </c>
      <c r="H6" s="50">
        <v>0</v>
      </c>
      <c r="I6" s="74"/>
    </row>
    <row r="7" spans="1:9" ht="36" customHeight="1" x14ac:dyDescent="0.25">
      <c r="A7" s="126"/>
      <c r="B7" s="20" t="e">
        <f>VLOOKUP('HUD Recaptured Funds'!$A7,'FY 2015-2016'!$A$2:$AF$38,4,0)</f>
        <v>#N/A</v>
      </c>
      <c r="C7" s="74" t="s">
        <v>124</v>
      </c>
      <c r="D7" s="74"/>
      <c r="E7" s="50">
        <v>0</v>
      </c>
      <c r="F7" s="74" t="s">
        <v>125</v>
      </c>
      <c r="G7" s="74" t="s">
        <v>31</v>
      </c>
      <c r="H7" s="50">
        <v>0</v>
      </c>
      <c r="I7" s="74"/>
    </row>
    <row r="8" spans="1:9" ht="36" customHeight="1" x14ac:dyDescent="0.25">
      <c r="A8" s="128"/>
      <c r="B8" s="22" t="e">
        <f>VLOOKUP('HUD Recaptured Funds'!$A8,'FY 2015-2016'!$A$2:$AF$38,4,0)</f>
        <v>#N/A</v>
      </c>
      <c r="C8" s="74" t="s">
        <v>124</v>
      </c>
      <c r="D8" s="74"/>
      <c r="E8" s="50">
        <v>0</v>
      </c>
      <c r="F8" s="74" t="s">
        <v>125</v>
      </c>
      <c r="G8" s="74" t="s">
        <v>31</v>
      </c>
      <c r="H8" s="50">
        <v>0</v>
      </c>
      <c r="I8" s="74"/>
    </row>
    <row r="9" spans="1:9" ht="36" customHeight="1" x14ac:dyDescent="0.25">
      <c r="A9" s="128"/>
      <c r="B9" s="23" t="e">
        <f>VLOOKUP('HUD Recaptured Funds'!$A9,'FY 2015-2016'!$A$2:$AF$38,4,0)</f>
        <v>#N/A</v>
      </c>
      <c r="C9" s="74" t="s">
        <v>124</v>
      </c>
      <c r="D9" s="74"/>
      <c r="E9" s="50">
        <v>0</v>
      </c>
      <c r="F9" s="74" t="s">
        <v>125</v>
      </c>
      <c r="G9" s="74" t="s">
        <v>31</v>
      </c>
      <c r="H9" s="50">
        <v>0</v>
      </c>
      <c r="I9" s="74"/>
    </row>
    <row r="10" spans="1:9" ht="36" customHeight="1" x14ac:dyDescent="0.25">
      <c r="A10" s="128"/>
      <c r="B10" s="21" t="e">
        <f>VLOOKUP('HUD Recaptured Funds'!$A10,'FY 2015-2016'!$A$2:$AF$38,4,0)</f>
        <v>#N/A</v>
      </c>
      <c r="C10" s="74" t="s">
        <v>124</v>
      </c>
      <c r="D10" s="74"/>
      <c r="E10" s="50">
        <v>0</v>
      </c>
      <c r="F10" s="74" t="s">
        <v>125</v>
      </c>
      <c r="G10" s="74" t="s">
        <v>31</v>
      </c>
      <c r="H10" s="50">
        <v>0</v>
      </c>
      <c r="I10" s="74"/>
    </row>
    <row r="11" spans="1:9" ht="36" customHeight="1" x14ac:dyDescent="0.25">
      <c r="A11" s="128"/>
      <c r="B11" s="20" t="e">
        <f>VLOOKUP('HUD Recaptured Funds'!$A11,'FY 2015-2016'!$A$2:$AF$38,4,0)</f>
        <v>#N/A</v>
      </c>
      <c r="C11" s="74" t="s">
        <v>124</v>
      </c>
      <c r="D11" s="74"/>
      <c r="E11" s="50">
        <v>0</v>
      </c>
      <c r="F11" s="74" t="s">
        <v>125</v>
      </c>
      <c r="G11" s="74" t="s">
        <v>31</v>
      </c>
      <c r="H11" s="50">
        <v>0</v>
      </c>
      <c r="I11" s="74"/>
    </row>
    <row r="12" spans="1:9" ht="36" customHeight="1" x14ac:dyDescent="0.25">
      <c r="A12" s="128"/>
      <c r="B12" s="21" t="e">
        <f>VLOOKUP('HUD Recaptured Funds'!$A12,'FY 2015-2016'!$A$2:$AF$38,4,0)</f>
        <v>#N/A</v>
      </c>
      <c r="C12" s="74" t="s">
        <v>124</v>
      </c>
      <c r="D12" s="74"/>
      <c r="E12" s="50">
        <v>0</v>
      </c>
      <c r="F12" s="74" t="s">
        <v>125</v>
      </c>
      <c r="G12" s="74" t="s">
        <v>31</v>
      </c>
      <c r="H12" s="50">
        <v>0</v>
      </c>
      <c r="I12" s="74"/>
    </row>
    <row r="13" spans="1:9" ht="36" customHeight="1" x14ac:dyDescent="0.25">
      <c r="A13" s="128"/>
      <c r="B13" s="23" t="e">
        <f>VLOOKUP('HUD Recaptured Funds'!$A13,'FY 2015-2016'!$A$2:$AF$38,4,0)</f>
        <v>#N/A</v>
      </c>
      <c r="C13" s="74" t="s">
        <v>124</v>
      </c>
      <c r="D13" s="74"/>
      <c r="E13" s="50">
        <v>0</v>
      </c>
      <c r="F13" s="74" t="s">
        <v>125</v>
      </c>
      <c r="G13" s="74" t="s">
        <v>31</v>
      </c>
      <c r="H13" s="50">
        <v>0</v>
      </c>
      <c r="I13" s="74"/>
    </row>
    <row r="14" spans="1:9" ht="36" customHeight="1" x14ac:dyDescent="0.25">
      <c r="A14" s="128"/>
      <c r="B14" s="21" t="e">
        <f>VLOOKUP('HUD Recaptured Funds'!$A14,'FY 2015-2016'!$A$2:$AF$38,4,0)</f>
        <v>#N/A</v>
      </c>
      <c r="C14" s="74" t="s">
        <v>124</v>
      </c>
      <c r="D14" s="74"/>
      <c r="E14" s="50">
        <v>0</v>
      </c>
      <c r="F14" s="74" t="s">
        <v>125</v>
      </c>
      <c r="G14" s="74" t="s">
        <v>31</v>
      </c>
      <c r="H14" s="50">
        <v>0</v>
      </c>
      <c r="I14" s="74"/>
    </row>
    <row r="15" spans="1:9" ht="36" customHeight="1" x14ac:dyDescent="0.25">
      <c r="A15" s="128"/>
      <c r="B15" s="20" t="e">
        <f>VLOOKUP('HUD Recaptured Funds'!$A15,'FY 2015-2016'!$A$2:$AF$38,4,0)</f>
        <v>#N/A</v>
      </c>
      <c r="C15" s="74" t="s">
        <v>124</v>
      </c>
      <c r="D15" s="74"/>
      <c r="E15" s="50">
        <v>0</v>
      </c>
      <c r="F15" s="74" t="s">
        <v>125</v>
      </c>
      <c r="G15" s="74" t="s">
        <v>31</v>
      </c>
      <c r="H15" s="50">
        <v>0</v>
      </c>
      <c r="I15" s="74"/>
    </row>
    <row r="16" spans="1:9" ht="36" customHeight="1" x14ac:dyDescent="0.25">
      <c r="A16" s="128"/>
      <c r="B16" s="22" t="e">
        <f>VLOOKUP('HUD Recaptured Funds'!$A16,'FY 2015-2016'!$A$2:$AF$38,4,0)</f>
        <v>#N/A</v>
      </c>
      <c r="C16" s="74" t="s">
        <v>124</v>
      </c>
      <c r="D16" s="74"/>
      <c r="E16" s="50">
        <v>0</v>
      </c>
      <c r="F16" s="74" t="s">
        <v>125</v>
      </c>
      <c r="G16" s="74" t="s">
        <v>31</v>
      </c>
      <c r="H16" s="50">
        <v>0</v>
      </c>
      <c r="I16" s="74"/>
    </row>
    <row r="17" spans="1:9" ht="36" customHeight="1" x14ac:dyDescent="0.25">
      <c r="A17" s="128"/>
      <c r="B17" s="23" t="e">
        <f>VLOOKUP('HUD Recaptured Funds'!$A17,'FY 2015-2016'!$A$2:$AF$38,4,0)</f>
        <v>#N/A</v>
      </c>
      <c r="C17" s="74" t="s">
        <v>124</v>
      </c>
      <c r="D17" s="74"/>
      <c r="E17" s="50">
        <v>0</v>
      </c>
      <c r="F17" s="74" t="s">
        <v>125</v>
      </c>
      <c r="G17" s="74" t="s">
        <v>31</v>
      </c>
      <c r="H17" s="50">
        <v>0</v>
      </c>
      <c r="I17" s="74"/>
    </row>
    <row r="18" spans="1:9" ht="36" customHeight="1" x14ac:dyDescent="0.25">
      <c r="A18" s="128"/>
      <c r="B18" s="21" t="e">
        <f>VLOOKUP('HUD Recaptured Funds'!$A18,'FY 2015-2016'!$A$2:$AF$38,4,0)</f>
        <v>#N/A</v>
      </c>
      <c r="C18" s="74" t="s">
        <v>124</v>
      </c>
      <c r="D18" s="74"/>
      <c r="E18" s="50">
        <v>0</v>
      </c>
      <c r="F18" s="74" t="s">
        <v>125</v>
      </c>
      <c r="G18" s="74" t="s">
        <v>31</v>
      </c>
      <c r="H18" s="50">
        <v>0</v>
      </c>
      <c r="I18" s="74"/>
    </row>
    <row r="19" spans="1:9" ht="36" customHeight="1" x14ac:dyDescent="0.25">
      <c r="A19" s="128"/>
      <c r="B19" s="20" t="e">
        <f>VLOOKUP('HUD Recaptured Funds'!$A19,'FY 2015-2016'!$A$2:$AF$38,4,0)</f>
        <v>#N/A</v>
      </c>
      <c r="C19" s="74" t="s">
        <v>124</v>
      </c>
      <c r="D19" s="74"/>
      <c r="E19" s="50">
        <v>0</v>
      </c>
      <c r="F19" s="74" t="s">
        <v>125</v>
      </c>
      <c r="G19" s="74" t="s">
        <v>31</v>
      </c>
      <c r="H19" s="50">
        <v>0</v>
      </c>
      <c r="I19" s="74"/>
    </row>
    <row r="20" spans="1:9" ht="36" customHeight="1" x14ac:dyDescent="0.25">
      <c r="A20" s="128"/>
      <c r="B20" s="21" t="e">
        <f>VLOOKUP('HUD Recaptured Funds'!$A20,'FY 2015-2016'!$A$2:$AF$38,4,0)</f>
        <v>#N/A</v>
      </c>
      <c r="C20" s="74" t="s">
        <v>124</v>
      </c>
      <c r="D20" s="74"/>
      <c r="E20" s="50">
        <v>0</v>
      </c>
      <c r="F20" s="74" t="s">
        <v>125</v>
      </c>
      <c r="G20" s="74" t="s">
        <v>31</v>
      </c>
      <c r="H20" s="50">
        <v>0</v>
      </c>
      <c r="I20" s="74"/>
    </row>
    <row r="21" spans="1:9" ht="36" customHeight="1" x14ac:dyDescent="0.25">
      <c r="A21" s="128"/>
      <c r="B21" s="23" t="e">
        <f>VLOOKUP('HUD Recaptured Funds'!$A21,'FY 2015-2016'!$A$2:$AF$38,4,0)</f>
        <v>#N/A</v>
      </c>
      <c r="C21" s="74" t="s">
        <v>124</v>
      </c>
      <c r="D21" s="74"/>
      <c r="E21" s="50">
        <v>0</v>
      </c>
      <c r="F21" s="74" t="s">
        <v>125</v>
      </c>
      <c r="G21" s="74" t="s">
        <v>31</v>
      </c>
      <c r="H21" s="50">
        <v>0</v>
      </c>
      <c r="I21" s="74"/>
    </row>
    <row r="22" spans="1:9" ht="36" customHeight="1" x14ac:dyDescent="0.25">
      <c r="A22" s="128"/>
      <c r="B22" s="22" t="e">
        <f>VLOOKUP('HUD Recaptured Funds'!$A22,'FY 2015-2016'!$A$2:$AF$38,4,0)</f>
        <v>#N/A</v>
      </c>
      <c r="C22" s="74" t="s">
        <v>124</v>
      </c>
      <c r="D22" s="74"/>
      <c r="E22" s="50">
        <v>0</v>
      </c>
      <c r="F22" s="74" t="s">
        <v>125</v>
      </c>
      <c r="G22" s="74" t="s">
        <v>31</v>
      </c>
      <c r="H22" s="50">
        <v>0</v>
      </c>
      <c r="I22" s="74"/>
    </row>
    <row r="23" spans="1:9" ht="36" customHeight="1" x14ac:dyDescent="0.25">
      <c r="A23" s="126"/>
      <c r="B23" s="23" t="e">
        <f>VLOOKUP('HUD Recaptured Funds'!$A23,'FY 2015-2016'!$A$2:$AF$38,4,0)</f>
        <v>#N/A</v>
      </c>
      <c r="C23" s="74" t="s">
        <v>124</v>
      </c>
      <c r="D23" s="74"/>
      <c r="E23" s="50">
        <v>0</v>
      </c>
      <c r="F23" s="74" t="s">
        <v>125</v>
      </c>
      <c r="G23" s="74" t="s">
        <v>31</v>
      </c>
      <c r="H23" s="50">
        <v>0</v>
      </c>
      <c r="I23" s="74"/>
    </row>
    <row r="24" spans="1:9" ht="36" customHeight="1" x14ac:dyDescent="0.25">
      <c r="A24" s="128"/>
      <c r="B24" s="21" t="e">
        <f>VLOOKUP('HUD Recaptured Funds'!$A24,'FY 2015-2016'!$A$2:$AF$38,4,0)</f>
        <v>#N/A</v>
      </c>
      <c r="C24" s="74" t="s">
        <v>124</v>
      </c>
      <c r="D24" s="74"/>
      <c r="E24" s="50">
        <v>0</v>
      </c>
      <c r="F24" s="74" t="s">
        <v>125</v>
      </c>
      <c r="G24" s="74" t="s">
        <v>31</v>
      </c>
      <c r="H24" s="50">
        <v>0</v>
      </c>
      <c r="I24" s="74"/>
    </row>
    <row r="25" spans="1:9" ht="36" customHeight="1" x14ac:dyDescent="0.25">
      <c r="A25" s="128"/>
      <c r="B25" s="23" t="e">
        <f>VLOOKUP('HUD Recaptured Funds'!$A25,'FY 2015-2016'!$A$2:$AF$38,4,0)</f>
        <v>#N/A</v>
      </c>
      <c r="C25" s="74" t="s">
        <v>124</v>
      </c>
      <c r="D25" s="74"/>
      <c r="E25" s="50">
        <v>0</v>
      </c>
      <c r="F25" s="74" t="s">
        <v>125</v>
      </c>
      <c r="G25" s="74" t="s">
        <v>31</v>
      </c>
      <c r="H25" s="50">
        <v>0</v>
      </c>
      <c r="I25" s="74"/>
    </row>
    <row r="26" spans="1:9" ht="36" customHeight="1" x14ac:dyDescent="0.25">
      <c r="A26" s="128"/>
      <c r="B26" s="21" t="e">
        <f>VLOOKUP('HUD Recaptured Funds'!$A26,'FY 2015-2016'!$A$2:$AF$38,4,0)</f>
        <v>#N/A</v>
      </c>
      <c r="C26" s="74" t="s">
        <v>124</v>
      </c>
      <c r="D26" s="74"/>
      <c r="E26" s="50">
        <v>0</v>
      </c>
      <c r="F26" s="74" t="s">
        <v>125</v>
      </c>
      <c r="G26" s="74" t="s">
        <v>31</v>
      </c>
      <c r="H26" s="50">
        <v>0</v>
      </c>
      <c r="I26" s="74"/>
    </row>
    <row r="27" spans="1:9" ht="36" customHeight="1" x14ac:dyDescent="0.25">
      <c r="A27" s="129"/>
      <c r="B27" s="23" t="e">
        <f>VLOOKUP('HUD Recaptured Funds'!$A27,'FY 2015-2016'!$A$2:$AF$38,4,0)</f>
        <v>#N/A</v>
      </c>
      <c r="C27" s="74" t="s">
        <v>124</v>
      </c>
      <c r="D27" s="74"/>
      <c r="E27" s="50">
        <v>0</v>
      </c>
      <c r="F27" s="74" t="s">
        <v>125</v>
      </c>
      <c r="G27" s="74" t="s">
        <v>31</v>
      </c>
      <c r="H27" s="50">
        <v>0</v>
      </c>
      <c r="I27" s="74"/>
    </row>
    <row r="28" spans="1:9" ht="36" customHeight="1" x14ac:dyDescent="0.25">
      <c r="A28" s="128"/>
      <c r="B28" s="21" t="e">
        <f>VLOOKUP('HUD Recaptured Funds'!$A28,'FY 2015-2016'!$A$2:$AF$38,4,0)</f>
        <v>#N/A</v>
      </c>
      <c r="C28" s="74" t="s">
        <v>124</v>
      </c>
      <c r="D28" s="74"/>
      <c r="E28" s="50">
        <v>0</v>
      </c>
      <c r="F28" s="74" t="s">
        <v>125</v>
      </c>
      <c r="G28" s="74" t="s">
        <v>31</v>
      </c>
      <c r="H28" s="50">
        <v>0</v>
      </c>
      <c r="I28" s="74"/>
    </row>
    <row r="29" spans="1:9" ht="36" customHeight="1" x14ac:dyDescent="0.25">
      <c r="A29" s="128"/>
      <c r="B29" s="23" t="e">
        <f>VLOOKUP('HUD Recaptured Funds'!$A29,'FY 2015-2016'!$A$2:$AF$38,4,0)</f>
        <v>#N/A</v>
      </c>
      <c r="C29" s="74" t="s">
        <v>124</v>
      </c>
      <c r="D29" s="74"/>
      <c r="E29" s="50">
        <v>0</v>
      </c>
      <c r="F29" s="74" t="s">
        <v>125</v>
      </c>
      <c r="G29" s="74" t="s">
        <v>31</v>
      </c>
      <c r="H29" s="50">
        <v>0</v>
      </c>
      <c r="I29" s="74"/>
    </row>
    <row r="30" spans="1:9" ht="36" customHeight="1" x14ac:dyDescent="0.25">
      <c r="A30" s="128"/>
      <c r="B30" s="21" t="e">
        <f>VLOOKUP('HUD Recaptured Funds'!$A30,'FY 2015-2016'!$A$2:$AF$38,4,0)</f>
        <v>#N/A</v>
      </c>
      <c r="C30" s="74" t="s">
        <v>124</v>
      </c>
      <c r="D30" s="74"/>
      <c r="E30" s="50">
        <v>0</v>
      </c>
      <c r="F30" s="74" t="s">
        <v>125</v>
      </c>
      <c r="G30" s="74" t="s">
        <v>31</v>
      </c>
      <c r="H30" s="50">
        <v>0</v>
      </c>
      <c r="I30" s="74"/>
    </row>
    <row r="31" spans="1:9" ht="36" customHeight="1" x14ac:dyDescent="0.25">
      <c r="A31" s="128"/>
      <c r="B31" s="23" t="e">
        <f>VLOOKUP('HUD Recaptured Funds'!$A31,'FY 2015-2016'!$A$2:$AF$38,4,0)</f>
        <v>#N/A</v>
      </c>
      <c r="C31" s="74" t="s">
        <v>124</v>
      </c>
      <c r="D31" s="74"/>
      <c r="E31" s="50">
        <v>0</v>
      </c>
      <c r="F31" s="74" t="s">
        <v>125</v>
      </c>
      <c r="G31" s="74" t="s">
        <v>31</v>
      </c>
      <c r="H31" s="50">
        <v>0</v>
      </c>
      <c r="I31" s="74"/>
    </row>
    <row r="32" spans="1:9" ht="36" customHeight="1" x14ac:dyDescent="0.25">
      <c r="A32" s="128"/>
      <c r="B32" s="21" t="e">
        <f>VLOOKUP('HUD Recaptured Funds'!$A32,'FY 2015-2016'!$A$2:$AF$38,4,0)</f>
        <v>#N/A</v>
      </c>
      <c r="C32" s="74" t="s">
        <v>124</v>
      </c>
      <c r="D32" s="74"/>
      <c r="E32" s="50">
        <v>0</v>
      </c>
      <c r="F32" s="74" t="s">
        <v>125</v>
      </c>
      <c r="G32" s="74" t="s">
        <v>31</v>
      </c>
      <c r="H32" s="50">
        <v>0</v>
      </c>
      <c r="I32" s="74"/>
    </row>
    <row r="33" spans="1:9" ht="36" customHeight="1" x14ac:dyDescent="0.25">
      <c r="A33" s="128"/>
      <c r="B33" s="24" t="e">
        <f>VLOOKUP('HUD Recaptured Funds'!$A33,'FY 2015-2016'!$A$2:$AF$38,4,0)</f>
        <v>#N/A</v>
      </c>
      <c r="C33" s="74" t="s">
        <v>124</v>
      </c>
      <c r="D33" s="74"/>
      <c r="E33" s="50">
        <v>0</v>
      </c>
      <c r="F33" s="74" t="s">
        <v>125</v>
      </c>
      <c r="G33" s="74" t="s">
        <v>31</v>
      </c>
      <c r="H33" s="50">
        <v>0</v>
      </c>
      <c r="I33" s="74"/>
    </row>
    <row r="34" spans="1:9" ht="36" customHeight="1" x14ac:dyDescent="0.25">
      <c r="A34" s="128"/>
      <c r="B34" s="21" t="e">
        <f>VLOOKUP('HUD Recaptured Funds'!$A34,'FY 2015-2016'!$A$2:$AF$38,4,0)</f>
        <v>#N/A</v>
      </c>
      <c r="C34" s="74" t="s">
        <v>124</v>
      </c>
      <c r="D34" s="74"/>
      <c r="E34" s="50">
        <v>0</v>
      </c>
      <c r="F34" s="74" t="s">
        <v>125</v>
      </c>
      <c r="G34" s="74" t="s">
        <v>31</v>
      </c>
      <c r="H34" s="50">
        <v>0</v>
      </c>
      <c r="I34" s="74"/>
    </row>
    <row r="35" spans="1:9" ht="36" customHeight="1" x14ac:dyDescent="0.25">
      <c r="A35" s="126"/>
      <c r="B35" s="23" t="s">
        <v>6</v>
      </c>
      <c r="C35" s="74" t="s">
        <v>124</v>
      </c>
      <c r="D35" s="74"/>
      <c r="E35" s="50">
        <v>0</v>
      </c>
      <c r="F35" s="74" t="s">
        <v>125</v>
      </c>
      <c r="G35" s="74" t="s">
        <v>31</v>
      </c>
      <c r="H35" s="50">
        <v>0</v>
      </c>
      <c r="I35" s="74"/>
    </row>
    <row r="36" spans="1:9" ht="36" customHeight="1" x14ac:dyDescent="0.25">
      <c r="A36" s="128"/>
      <c r="B36" s="25" t="e">
        <f>VLOOKUP('HUD Recaptured Funds'!$A36,'FY 2015-2016'!$A$2:$AF$38,4,0)</f>
        <v>#N/A</v>
      </c>
      <c r="C36" s="74" t="s">
        <v>124</v>
      </c>
      <c r="D36" s="74"/>
      <c r="E36" s="50">
        <v>0</v>
      </c>
      <c r="F36" s="74" t="s">
        <v>125</v>
      </c>
      <c r="G36" s="74" t="s">
        <v>31</v>
      </c>
      <c r="H36" s="50">
        <v>0</v>
      </c>
      <c r="I36" s="74"/>
    </row>
    <row r="37" spans="1:9" ht="30.95" customHeight="1" x14ac:dyDescent="0.25">
      <c r="A37" s="128"/>
      <c r="B37" s="147" t="e">
        <f>VLOOKUP('HUD Recaptured Funds'!$A37,'FY 2015-2016'!$A$2:$AF$38,4,0)</f>
        <v>#N/A</v>
      </c>
      <c r="C37" s="74" t="s">
        <v>124</v>
      </c>
      <c r="D37" s="74"/>
      <c r="E37" s="50">
        <v>0</v>
      </c>
      <c r="F37" s="74" t="s">
        <v>125</v>
      </c>
      <c r="G37" s="74" t="s">
        <v>31</v>
      </c>
      <c r="H37" s="50">
        <v>0</v>
      </c>
      <c r="I37" s="74"/>
    </row>
  </sheetData>
  <phoneticPr fontId="1" type="noConversion"/>
  <pageMargins left="0.25" right="0.25" top="0.75" bottom="0.75" header="0.3" footer="0.3"/>
  <pageSetup orientation="landscape" horizontalDpi="4294967292" verticalDpi="4294967292"/>
  <tableParts count="1">
    <tablePart r:id="rId1"/>
  </tableParts>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workbookViewId="0">
      <selection activeCell="C6" sqref="C6:J6"/>
    </sheetView>
  </sheetViews>
  <sheetFormatPr defaultColWidth="11" defaultRowHeight="15.75" x14ac:dyDescent="0.25"/>
  <sheetData>
    <row r="1" spans="1:10" ht="39.950000000000003" customHeight="1" x14ac:dyDescent="0.25">
      <c r="A1" s="247" t="s">
        <v>65</v>
      </c>
      <c r="B1" s="247"/>
      <c r="C1" s="247"/>
      <c r="D1" s="247"/>
      <c r="E1" s="247"/>
      <c r="F1" s="247"/>
      <c r="G1" s="247"/>
      <c r="H1" s="247"/>
      <c r="I1" s="247"/>
      <c r="J1" s="247"/>
    </row>
    <row r="2" spans="1:10" ht="65.099999999999994" customHeight="1" x14ac:dyDescent="0.25">
      <c r="A2" s="247" t="s">
        <v>65</v>
      </c>
      <c r="B2" s="247"/>
      <c r="C2" s="247"/>
      <c r="D2" s="247"/>
      <c r="E2" s="247"/>
      <c r="F2" s="247"/>
      <c r="G2" s="247"/>
      <c r="H2" s="247"/>
      <c r="I2" s="247"/>
      <c r="J2" s="247"/>
    </row>
    <row r="3" spans="1:10" ht="66.95" customHeight="1" x14ac:dyDescent="0.25">
      <c r="A3" s="241" t="s">
        <v>111</v>
      </c>
      <c r="B3" s="241"/>
      <c r="C3" s="241"/>
      <c r="D3" s="241"/>
      <c r="E3" s="241"/>
      <c r="F3" s="241"/>
      <c r="G3" s="241"/>
      <c r="H3" s="241"/>
      <c r="I3" s="241"/>
      <c r="J3" s="241"/>
    </row>
    <row r="4" spans="1:10" ht="78.95" customHeight="1" x14ac:dyDescent="0.25">
      <c r="A4" s="242" t="s">
        <v>66</v>
      </c>
      <c r="B4" s="242"/>
      <c r="C4" s="244" t="s">
        <v>67</v>
      </c>
      <c r="D4" s="244"/>
      <c r="E4" s="244"/>
      <c r="F4" s="244"/>
      <c r="G4" s="244"/>
      <c r="H4" s="244"/>
      <c r="I4" s="244"/>
      <c r="J4" s="244"/>
    </row>
    <row r="5" spans="1:10" ht="99" customHeight="1" x14ac:dyDescent="0.25">
      <c r="A5" s="242"/>
      <c r="B5" s="242"/>
      <c r="C5" s="244" t="s">
        <v>68</v>
      </c>
      <c r="D5" s="244"/>
      <c r="E5" s="244"/>
      <c r="F5" s="244"/>
      <c r="G5" s="244"/>
      <c r="H5" s="244"/>
      <c r="I5" s="244"/>
      <c r="J5" s="244"/>
    </row>
    <row r="6" spans="1:10" ht="93.95" customHeight="1" x14ac:dyDescent="0.25">
      <c r="A6" s="242"/>
      <c r="B6" s="242"/>
      <c r="C6" s="244" t="s">
        <v>69</v>
      </c>
      <c r="D6" s="244"/>
      <c r="E6" s="244"/>
      <c r="F6" s="244"/>
      <c r="G6" s="244"/>
      <c r="H6" s="244"/>
      <c r="I6" s="244"/>
      <c r="J6" s="244"/>
    </row>
    <row r="7" spans="1:10" ht="48.95" customHeight="1" x14ac:dyDescent="0.25">
      <c r="A7" s="242"/>
      <c r="B7" s="242"/>
      <c r="C7" s="244" t="s">
        <v>70</v>
      </c>
      <c r="D7" s="244"/>
      <c r="E7" s="244"/>
      <c r="F7" s="244"/>
      <c r="G7" s="244"/>
      <c r="H7" s="244"/>
      <c r="I7" s="244"/>
      <c r="J7" s="244"/>
    </row>
    <row r="8" spans="1:10" ht="80.099999999999994" customHeight="1" x14ac:dyDescent="0.25">
      <c r="A8" s="242"/>
      <c r="B8" s="242"/>
      <c r="C8" s="244" t="s">
        <v>71</v>
      </c>
      <c r="D8" s="244"/>
      <c r="E8" s="244"/>
      <c r="F8" s="244"/>
      <c r="G8" s="244"/>
      <c r="H8" s="244"/>
      <c r="I8" s="244"/>
      <c r="J8" s="244"/>
    </row>
    <row r="9" spans="1:10" ht="84.95" customHeight="1" x14ac:dyDescent="0.25">
      <c r="A9" s="237" t="s">
        <v>72</v>
      </c>
      <c r="B9" s="237"/>
      <c r="C9" s="244" t="s">
        <v>112</v>
      </c>
      <c r="D9" s="244"/>
      <c r="E9" s="244"/>
      <c r="F9" s="244"/>
      <c r="G9" s="244"/>
      <c r="H9" s="244"/>
      <c r="I9" s="244"/>
      <c r="J9" s="244"/>
    </row>
    <row r="10" spans="1:10" ht="50.1" customHeight="1" x14ac:dyDescent="0.25">
      <c r="A10" s="237" t="s">
        <v>73</v>
      </c>
      <c r="B10" s="237"/>
      <c r="C10" s="245" t="s">
        <v>74</v>
      </c>
      <c r="D10" s="245"/>
      <c r="E10" s="245"/>
      <c r="F10" s="245"/>
      <c r="G10" s="245"/>
      <c r="H10" s="245"/>
      <c r="I10" s="245"/>
      <c r="J10" s="245"/>
    </row>
    <row r="11" spans="1:10" ht="60" customHeight="1" x14ac:dyDescent="0.25">
      <c r="A11" s="237" t="s">
        <v>12</v>
      </c>
      <c r="B11" s="237"/>
      <c r="C11" s="244" t="s">
        <v>75</v>
      </c>
      <c r="D11" s="244"/>
      <c r="E11" s="244"/>
      <c r="F11" s="244"/>
      <c r="G11" s="244"/>
      <c r="H11" s="244"/>
      <c r="I11" s="244"/>
      <c r="J11" s="244"/>
    </row>
    <row r="12" spans="1:10" ht="72" customHeight="1" x14ac:dyDescent="0.25">
      <c r="A12" s="237" t="s">
        <v>76</v>
      </c>
      <c r="B12" s="237"/>
      <c r="C12" s="244" t="s">
        <v>77</v>
      </c>
      <c r="D12" s="244"/>
      <c r="E12" s="244"/>
      <c r="F12" s="244"/>
      <c r="G12" s="244"/>
      <c r="H12" s="244"/>
      <c r="I12" s="244"/>
      <c r="J12" s="244"/>
    </row>
    <row r="13" spans="1:10" ht="45" customHeight="1" x14ac:dyDescent="0.25">
      <c r="A13" s="237" t="s">
        <v>78</v>
      </c>
      <c r="B13" s="246"/>
      <c r="C13" s="244" t="s">
        <v>79</v>
      </c>
      <c r="D13" s="244"/>
      <c r="E13" s="244"/>
      <c r="F13" s="244"/>
      <c r="G13" s="244"/>
      <c r="H13" s="244"/>
      <c r="I13" s="244"/>
      <c r="J13" s="244"/>
    </row>
    <row r="14" spans="1:10" ht="113.1" customHeight="1" x14ac:dyDescent="0.25">
      <c r="A14" s="242" t="s">
        <v>80</v>
      </c>
      <c r="B14" s="242"/>
      <c r="C14" s="245" t="s">
        <v>81</v>
      </c>
      <c r="D14" s="245"/>
      <c r="E14" s="245"/>
      <c r="F14" s="245"/>
      <c r="G14" s="245"/>
      <c r="H14" s="245"/>
      <c r="I14" s="245"/>
      <c r="J14" s="245"/>
    </row>
    <row r="15" spans="1:10" ht="36" customHeight="1" x14ac:dyDescent="0.25">
      <c r="A15" s="237" t="s">
        <v>24</v>
      </c>
      <c r="B15" s="237"/>
      <c r="C15" s="250" t="s">
        <v>82</v>
      </c>
      <c r="D15" s="250"/>
      <c r="E15" s="250"/>
      <c r="F15" s="250"/>
      <c r="G15" s="250"/>
      <c r="H15" s="250"/>
      <c r="I15" s="250"/>
      <c r="J15" s="250"/>
    </row>
    <row r="16" spans="1:10" ht="30.95" customHeight="1" x14ac:dyDescent="0.25">
      <c r="A16" s="242" t="s">
        <v>83</v>
      </c>
      <c r="B16" s="242"/>
      <c r="C16" s="244" t="s">
        <v>84</v>
      </c>
      <c r="D16" s="244"/>
      <c r="E16" s="244"/>
      <c r="F16" s="244"/>
      <c r="G16" s="244"/>
      <c r="H16" s="244"/>
      <c r="I16" s="244"/>
      <c r="J16" s="244"/>
    </row>
    <row r="17" spans="1:10" ht="33" customHeight="1" x14ac:dyDescent="0.25">
      <c r="A17" s="237" t="s">
        <v>9</v>
      </c>
      <c r="B17" s="243"/>
      <c r="C17" s="244" t="s">
        <v>85</v>
      </c>
      <c r="D17" s="244"/>
      <c r="E17" s="244"/>
      <c r="F17" s="244"/>
      <c r="G17" s="244"/>
      <c r="H17" s="244"/>
      <c r="I17" s="244"/>
      <c r="J17" s="244"/>
    </row>
    <row r="18" spans="1:10" ht="48" customHeight="1" x14ac:dyDescent="0.25">
      <c r="A18" s="241" t="s">
        <v>113</v>
      </c>
      <c r="B18" s="241"/>
      <c r="C18" s="241"/>
      <c r="D18" s="241"/>
      <c r="E18" s="241"/>
      <c r="F18" s="241"/>
      <c r="G18" s="241"/>
      <c r="H18" s="241"/>
      <c r="I18" s="241"/>
      <c r="J18" s="241"/>
    </row>
    <row r="19" spans="1:10" ht="62.1" customHeight="1" x14ac:dyDescent="0.25">
      <c r="A19" s="241" t="s">
        <v>115</v>
      </c>
      <c r="B19" s="241"/>
      <c r="C19" s="241"/>
      <c r="D19" s="241"/>
      <c r="E19" s="241"/>
      <c r="F19" s="241"/>
      <c r="G19" s="241"/>
      <c r="H19" s="241"/>
      <c r="I19" s="241"/>
      <c r="J19" s="241"/>
    </row>
    <row r="20" spans="1:10" ht="62.1" customHeight="1" x14ac:dyDescent="0.25">
      <c r="A20" s="238" t="s">
        <v>116</v>
      </c>
      <c r="B20" s="239"/>
      <c r="C20" s="239"/>
      <c r="D20" s="239"/>
      <c r="E20" s="239"/>
      <c r="F20" s="239"/>
      <c r="G20" s="239"/>
      <c r="H20" s="239"/>
      <c r="I20" s="239"/>
      <c r="J20" s="240"/>
    </row>
    <row r="21" spans="1:10" ht="60" customHeight="1" x14ac:dyDescent="0.25">
      <c r="A21" s="238" t="s">
        <v>120</v>
      </c>
      <c r="B21" s="248"/>
      <c r="C21" s="248"/>
      <c r="D21" s="248"/>
      <c r="E21" s="248"/>
      <c r="F21" s="248"/>
      <c r="G21" s="248"/>
      <c r="H21" s="248"/>
      <c r="I21" s="248"/>
      <c r="J21" s="249"/>
    </row>
    <row r="22" spans="1:10" ht="62.1" customHeight="1" x14ac:dyDescent="0.25">
      <c r="A22" s="238" t="s">
        <v>117</v>
      </c>
      <c r="B22" s="239"/>
      <c r="C22" s="239"/>
      <c r="D22" s="239"/>
      <c r="E22" s="239"/>
      <c r="F22" s="239"/>
      <c r="G22" s="239"/>
      <c r="H22" s="239"/>
      <c r="I22" s="239"/>
      <c r="J22" s="240"/>
    </row>
    <row r="23" spans="1:10" ht="78" customHeight="1" x14ac:dyDescent="0.25">
      <c r="A23" s="241" t="s">
        <v>114</v>
      </c>
      <c r="B23" s="241"/>
      <c r="C23" s="241"/>
      <c r="D23" s="241"/>
      <c r="E23" s="241"/>
      <c r="F23" s="241"/>
      <c r="G23" s="241"/>
      <c r="H23" s="241"/>
      <c r="I23" s="241"/>
      <c r="J23" s="241"/>
    </row>
    <row r="24" spans="1:10" ht="78" customHeight="1" x14ac:dyDescent="0.25">
      <c r="A24" s="238" t="s">
        <v>118</v>
      </c>
      <c r="B24" s="239"/>
      <c r="C24" s="239"/>
      <c r="D24" s="239"/>
      <c r="E24" s="239"/>
      <c r="F24" s="239"/>
      <c r="G24" s="239"/>
      <c r="H24" s="239"/>
      <c r="I24" s="239"/>
      <c r="J24" s="240"/>
    </row>
    <row r="25" spans="1:10" ht="60" customHeight="1" x14ac:dyDescent="0.25">
      <c r="A25" s="238" t="s">
        <v>119</v>
      </c>
      <c r="B25" s="248"/>
      <c r="C25" s="248"/>
      <c r="D25" s="248"/>
      <c r="E25" s="248"/>
      <c r="F25" s="248"/>
      <c r="G25" s="248"/>
      <c r="H25" s="248"/>
      <c r="I25" s="248"/>
      <c r="J25" s="249"/>
    </row>
  </sheetData>
  <mergeCells count="35">
    <mergeCell ref="C13:J13"/>
    <mergeCell ref="A23:J23"/>
    <mergeCell ref="A25:J25"/>
    <mergeCell ref="A18:J18"/>
    <mergeCell ref="A19:J19"/>
    <mergeCell ref="A14:B14"/>
    <mergeCell ref="C14:J14"/>
    <mergeCell ref="A15:B15"/>
    <mergeCell ref="C15:J15"/>
    <mergeCell ref="A16:B16"/>
    <mergeCell ref="C16:J16"/>
    <mergeCell ref="A22:J22"/>
    <mergeCell ref="A24:J24"/>
    <mergeCell ref="A21:J21"/>
    <mergeCell ref="A1:J1"/>
    <mergeCell ref="A2:J2"/>
    <mergeCell ref="C4:J4"/>
    <mergeCell ref="C5:J5"/>
    <mergeCell ref="C6:J6"/>
    <mergeCell ref="A11:B11"/>
    <mergeCell ref="A20:J20"/>
    <mergeCell ref="A3:J3"/>
    <mergeCell ref="A4:B8"/>
    <mergeCell ref="A17:B17"/>
    <mergeCell ref="C17:J17"/>
    <mergeCell ref="C11:J11"/>
    <mergeCell ref="A12:B12"/>
    <mergeCell ref="C12:J12"/>
    <mergeCell ref="C7:J7"/>
    <mergeCell ref="C8:J8"/>
    <mergeCell ref="A9:B9"/>
    <mergeCell ref="C9:J9"/>
    <mergeCell ref="A10:B10"/>
    <mergeCell ref="C10:J10"/>
    <mergeCell ref="A13:B13"/>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workbookViewId="0">
      <selection activeCell="E2" sqref="E2"/>
    </sheetView>
  </sheetViews>
  <sheetFormatPr defaultColWidth="11" defaultRowHeight="15.75" x14ac:dyDescent="0.25"/>
  <cols>
    <col min="1" max="1" width="33.125" bestFit="1" customWidth="1"/>
    <col min="2" max="2" width="11.375" bestFit="1" customWidth="1"/>
  </cols>
  <sheetData>
    <row r="1" spans="1:8" x14ac:dyDescent="0.25">
      <c r="A1" s="252" t="s">
        <v>48</v>
      </c>
      <c r="B1" s="252"/>
      <c r="C1" s="252"/>
      <c r="D1" s="252"/>
      <c r="E1" s="252"/>
      <c r="F1" s="252"/>
      <c r="G1" s="252"/>
      <c r="H1" s="252"/>
    </row>
    <row r="2" spans="1:8" x14ac:dyDescent="0.25">
      <c r="A2" s="33" t="s">
        <v>44</v>
      </c>
      <c r="B2" s="34"/>
      <c r="C2" s="34"/>
      <c r="D2" s="35"/>
      <c r="E2" s="98" t="e">
        <f>VLOOKUP('Program Score Card'!A1,'FY 2015-2016'!$A$2:$AF$38,8,0)</f>
        <v>#N/A</v>
      </c>
      <c r="F2" s="36"/>
      <c r="G2" s="41"/>
      <c r="H2" s="42"/>
    </row>
    <row r="3" spans="1:8" x14ac:dyDescent="0.25">
      <c r="A3" s="37" t="s">
        <v>45</v>
      </c>
      <c r="B3" s="38"/>
      <c r="C3" s="38"/>
      <c r="D3" s="39"/>
      <c r="E3" s="99" t="e">
        <f>VLOOKUP('Program Score Card'!A1,'FY 2015-2016'!$A$2:$AF$38,9,0)</f>
        <v>#N/A</v>
      </c>
      <c r="F3" s="40"/>
      <c r="G3" s="43"/>
      <c r="H3" s="44"/>
    </row>
    <row r="4" spans="1:8" x14ac:dyDescent="0.25">
      <c r="A4" s="37" t="s">
        <v>46</v>
      </c>
      <c r="B4" s="38"/>
      <c r="C4" s="38"/>
      <c r="D4" s="39"/>
      <c r="E4" s="99" t="e">
        <f>VLOOKUP('Program Score Card'!A1,'FY 2015-2016'!$A$2:$AF$38,10,0)</f>
        <v>#N/A</v>
      </c>
      <c r="F4" s="40"/>
      <c r="G4" s="45"/>
      <c r="H4" s="46"/>
    </row>
    <row r="5" spans="1:8" x14ac:dyDescent="0.25">
      <c r="A5" s="37" t="s">
        <v>47</v>
      </c>
      <c r="B5" s="38"/>
      <c r="C5" s="38"/>
      <c r="D5" s="39"/>
      <c r="E5" s="99" t="e">
        <f>VLOOKUP('Program Score Card'!A1,'FY 2015-2016'!$A$2:$AF$38,11,0)</f>
        <v>#N/A</v>
      </c>
      <c r="F5" s="40"/>
      <c r="G5" s="45"/>
      <c r="H5" s="46"/>
    </row>
    <row r="6" spans="1:8" x14ac:dyDescent="0.25">
      <c r="A6" s="251"/>
      <c r="B6" s="251"/>
      <c r="C6" s="251"/>
      <c r="D6" s="251"/>
      <c r="E6" s="251"/>
      <c r="F6" s="251"/>
      <c r="G6" s="251"/>
      <c r="H6" s="251"/>
    </row>
    <row r="7" spans="1:8" x14ac:dyDescent="0.25">
      <c r="A7" s="253" t="s">
        <v>49</v>
      </c>
      <c r="B7" s="254"/>
      <c r="C7" s="254"/>
      <c r="D7" s="254"/>
      <c r="E7" s="254"/>
      <c r="F7" s="254"/>
      <c r="G7" s="254"/>
      <c r="H7" s="255"/>
    </row>
    <row r="8" spans="1:8" x14ac:dyDescent="0.25">
      <c r="A8" s="256" t="s">
        <v>63</v>
      </c>
      <c r="B8" s="257"/>
      <c r="C8" s="257"/>
      <c r="D8" s="257"/>
      <c r="E8" s="257"/>
      <c r="F8" s="257"/>
      <c r="G8" s="257"/>
      <c r="H8" s="258"/>
    </row>
    <row r="9" spans="1:8" x14ac:dyDescent="0.25">
      <c r="A9" s="168" t="s">
        <v>53</v>
      </c>
      <c r="B9" s="72" t="e">
        <f>VLOOKUP('Program Score Card'!A1,'Project Data'!$A$1:$M$37,6,0)</f>
        <v>#N/A</v>
      </c>
    </row>
    <row r="10" spans="1:8" x14ac:dyDescent="0.25">
      <c r="A10" s="168" t="s">
        <v>64</v>
      </c>
      <c r="B10" s="31" t="e">
        <f>VLOOKUP('Program Score Card'!A1,'Project Data'!$A$1:$M$37,7,0)</f>
        <v>#N/A</v>
      </c>
    </row>
    <row r="11" spans="1:8" x14ac:dyDescent="0.25">
      <c r="A11" s="168" t="s">
        <v>36</v>
      </c>
      <c r="B11" s="55" t="e">
        <f>VLOOKUP('Program Score Card'!A1,'Project Data'!$A$1:$M$37,10,0)</f>
        <v>#N/A</v>
      </c>
    </row>
    <row r="12" spans="1:8" x14ac:dyDescent="0.25">
      <c r="A12" s="168" t="s">
        <v>109</v>
      </c>
      <c r="B12" s="49" t="e">
        <f>VLOOKUP('Program Score Card'!A1,'Recidivism Rate'!$A$1:$K$37,8,0)</f>
        <v>#N/A</v>
      </c>
    </row>
    <row r="13" spans="1:8" x14ac:dyDescent="0.25">
      <c r="A13" s="158" t="s">
        <v>100</v>
      </c>
      <c r="B13" s="49" t="e">
        <f>VLOOKUP('Program Score Card'!A1,'Recidivism Rate'!$A$1:$K$37,10,0)</f>
        <v>#N/A</v>
      </c>
    </row>
    <row r="14" spans="1:8" x14ac:dyDescent="0.25">
      <c r="A14" s="158" t="s">
        <v>76</v>
      </c>
      <c r="B14" s="55" t="e">
        <f>VLOOKUP('Program Score Card'!A1,'Project Data'!$A$1:$M$37,9,0)</f>
        <v>#N/A</v>
      </c>
    </row>
    <row r="15" spans="1:8" x14ac:dyDescent="0.25">
      <c r="A15" s="168" t="s">
        <v>35</v>
      </c>
      <c r="B15" s="159" t="e">
        <f>VLOOKUP('Program Score Card'!A1,'Project Data'!$A$1:$M$37,8,0)</f>
        <v>#N/A</v>
      </c>
    </row>
    <row r="16" spans="1:8" x14ac:dyDescent="0.25">
      <c r="A16" s="168" t="s">
        <v>128</v>
      </c>
      <c r="B16" s="159" t="e">
        <f>VLOOKUP('Program Score Card'!A1,'Project Data'!$A$1:$M$37,11,0)</f>
        <v>#N/A</v>
      </c>
    </row>
    <row r="17" spans="1:3" x14ac:dyDescent="0.25">
      <c r="A17" s="168" t="s">
        <v>96</v>
      </c>
      <c r="B17" s="159" t="e">
        <f>VLOOKUP('Program Score Card'!A1,'Project Data'!$A$1:$M$37,12,0)</f>
        <v>#N/A</v>
      </c>
      <c r="C17" s="2"/>
    </row>
  </sheetData>
  <mergeCells count="4">
    <mergeCell ref="A6:H6"/>
    <mergeCell ref="A1:H1"/>
    <mergeCell ref="A7:H7"/>
    <mergeCell ref="A8:H8"/>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0" sqref="J30"/>
    </sheetView>
  </sheetViews>
  <sheetFormatPr defaultColWidth="11" defaultRowHeight="15.75" x14ac:dyDescent="0.25"/>
  <sheetData/>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L31"/>
  <sheetViews>
    <sheetView zoomScale="75" zoomScaleNormal="75" zoomScalePageLayoutView="75" workbookViewId="0">
      <selection activeCell="E4" sqref="E4"/>
    </sheetView>
  </sheetViews>
  <sheetFormatPr defaultColWidth="11" defaultRowHeight="15.75" x14ac:dyDescent="0.25"/>
  <cols>
    <col min="1" max="1" width="31.375" customWidth="1"/>
    <col min="4" max="4" width="39.875" customWidth="1"/>
    <col min="8" max="9" width="12.875" bestFit="1" customWidth="1"/>
    <col min="11" max="11" width="15.625" bestFit="1" customWidth="1"/>
    <col min="12" max="12" width="17.125" customWidth="1"/>
  </cols>
  <sheetData>
    <row r="1" spans="1:12" ht="21" x14ac:dyDescent="0.25">
      <c r="A1" s="214" t="s">
        <v>92</v>
      </c>
      <c r="B1" s="215"/>
      <c r="C1" s="215"/>
      <c r="D1" s="215"/>
      <c r="E1" s="215"/>
      <c r="F1" s="215"/>
      <c r="G1" s="215"/>
      <c r="H1" s="215"/>
      <c r="I1" s="215"/>
      <c r="J1" s="215"/>
      <c r="K1" s="216"/>
      <c r="L1" s="107">
        <v>0</v>
      </c>
    </row>
    <row r="2" spans="1:12" ht="31.5" x14ac:dyDescent="0.25">
      <c r="A2" s="106" t="s">
        <v>37</v>
      </c>
      <c r="B2" s="106" t="s">
        <v>28</v>
      </c>
      <c r="C2" s="207" t="s">
        <v>132</v>
      </c>
      <c r="D2" s="106" t="s">
        <v>25</v>
      </c>
      <c r="E2" s="106" t="s">
        <v>129</v>
      </c>
      <c r="F2" s="176" t="s">
        <v>35</v>
      </c>
      <c r="G2" s="106" t="s">
        <v>76</v>
      </c>
      <c r="H2" s="106" t="s">
        <v>11</v>
      </c>
      <c r="I2" s="106" t="s">
        <v>12</v>
      </c>
      <c r="J2" s="106" t="s">
        <v>90</v>
      </c>
      <c r="K2" s="106" t="s">
        <v>89</v>
      </c>
      <c r="L2" s="106" t="s">
        <v>91</v>
      </c>
    </row>
    <row r="3" spans="1:12" x14ac:dyDescent="0.25">
      <c r="A3" s="152"/>
      <c r="B3" s="172"/>
      <c r="C3" s="208">
        <f t="shared" ref="C3:C7" si="0">E3+G3</f>
        <v>0</v>
      </c>
      <c r="D3" s="211"/>
      <c r="E3" s="83"/>
      <c r="F3" s="7"/>
      <c r="G3" s="82"/>
      <c r="H3" s="6"/>
      <c r="I3" s="134"/>
      <c r="J3" s="134">
        <f>SUM(H3,-I3)</f>
        <v>0</v>
      </c>
      <c r="K3" s="134"/>
      <c r="L3" s="51">
        <f>SUM(L1-K3)</f>
        <v>0</v>
      </c>
    </row>
    <row r="4" spans="1:12" x14ac:dyDescent="0.25">
      <c r="A4" s="152"/>
      <c r="B4" s="172"/>
      <c r="C4" s="208">
        <f t="shared" si="0"/>
        <v>0</v>
      </c>
      <c r="D4" s="173"/>
      <c r="E4" s="3"/>
      <c r="F4" s="82"/>
      <c r="G4" s="82"/>
      <c r="H4" s="6"/>
      <c r="I4" s="134"/>
      <c r="J4" s="134">
        <f>SUM(H4,-I4)</f>
        <v>0</v>
      </c>
      <c r="K4" s="134"/>
      <c r="L4" s="51">
        <f>SUM(L3-K4)</f>
        <v>0</v>
      </c>
    </row>
    <row r="5" spans="1:12" x14ac:dyDescent="0.25">
      <c r="A5" s="152"/>
      <c r="B5" s="172"/>
      <c r="C5" s="208">
        <f t="shared" si="0"/>
        <v>0</v>
      </c>
      <c r="D5" s="173"/>
      <c r="E5" s="83"/>
      <c r="F5" s="7"/>
      <c r="G5" s="82"/>
      <c r="H5" s="6"/>
      <c r="I5" s="134"/>
      <c r="J5" s="134">
        <v>0</v>
      </c>
      <c r="K5" s="134"/>
      <c r="L5" s="51">
        <f t="shared" ref="L5:L31" si="1">SUM(L4-K5)</f>
        <v>0</v>
      </c>
    </row>
    <row r="6" spans="1:12" x14ac:dyDescent="0.25">
      <c r="A6" s="152"/>
      <c r="B6" s="172"/>
      <c r="C6" s="208">
        <f t="shared" si="0"/>
        <v>0</v>
      </c>
      <c r="D6" s="173"/>
      <c r="E6" s="83"/>
      <c r="F6" s="7"/>
      <c r="G6" s="82"/>
      <c r="H6" s="6"/>
      <c r="I6" s="174"/>
      <c r="J6" s="134">
        <v>0</v>
      </c>
      <c r="K6" s="134"/>
      <c r="L6" s="51">
        <f t="shared" si="1"/>
        <v>0</v>
      </c>
    </row>
    <row r="7" spans="1:12" x14ac:dyDescent="0.25">
      <c r="A7" s="152"/>
      <c r="B7" s="172"/>
      <c r="C7" s="208">
        <f t="shared" si="0"/>
        <v>0</v>
      </c>
      <c r="D7" s="173"/>
      <c r="E7" s="83"/>
      <c r="F7" s="4"/>
      <c r="G7" s="82"/>
      <c r="H7" s="6"/>
      <c r="I7" s="174"/>
      <c r="J7" s="134">
        <v>0</v>
      </c>
      <c r="K7" s="134"/>
      <c r="L7" s="51">
        <f t="shared" si="1"/>
        <v>0</v>
      </c>
    </row>
    <row r="8" spans="1:12" x14ac:dyDescent="0.25">
      <c r="A8" s="152"/>
      <c r="B8" s="172"/>
      <c r="C8" s="208">
        <f t="shared" ref="C8:C31" si="2">E8+G8</f>
        <v>0</v>
      </c>
      <c r="D8" s="173"/>
      <c r="E8" s="83"/>
      <c r="F8" s="82"/>
      <c r="G8" s="82"/>
      <c r="H8" s="6"/>
      <c r="I8" s="134"/>
      <c r="J8" s="134">
        <f t="shared" ref="J8:J31" si="3">SUM(H8,-I8)</f>
        <v>0</v>
      </c>
      <c r="K8" s="134"/>
      <c r="L8" s="51">
        <f t="shared" si="1"/>
        <v>0</v>
      </c>
    </row>
    <row r="9" spans="1:12" x14ac:dyDescent="0.25">
      <c r="A9" s="152"/>
      <c r="B9" s="172"/>
      <c r="C9" s="208">
        <f t="shared" si="2"/>
        <v>0</v>
      </c>
      <c r="D9" s="173"/>
      <c r="E9" s="83"/>
      <c r="F9" s="82"/>
      <c r="G9" s="82"/>
      <c r="H9" s="6"/>
      <c r="I9" s="134"/>
      <c r="J9" s="134">
        <f t="shared" si="3"/>
        <v>0</v>
      </c>
      <c r="K9" s="134"/>
      <c r="L9" s="51">
        <f t="shared" si="1"/>
        <v>0</v>
      </c>
    </row>
    <row r="10" spans="1:12" x14ac:dyDescent="0.25">
      <c r="A10" s="152"/>
      <c r="B10" s="172"/>
      <c r="C10" s="208">
        <f t="shared" si="2"/>
        <v>0</v>
      </c>
      <c r="D10" s="173"/>
      <c r="E10" s="83"/>
      <c r="F10" s="82"/>
      <c r="G10" s="82"/>
      <c r="H10" s="6"/>
      <c r="I10" s="134"/>
      <c r="J10" s="134">
        <f t="shared" si="3"/>
        <v>0</v>
      </c>
      <c r="K10" s="134"/>
      <c r="L10" s="51">
        <f t="shared" si="1"/>
        <v>0</v>
      </c>
    </row>
    <row r="11" spans="1:12" x14ac:dyDescent="0.25">
      <c r="A11" s="152"/>
      <c r="B11" s="172"/>
      <c r="C11" s="208">
        <f t="shared" si="2"/>
        <v>0</v>
      </c>
      <c r="D11" s="173"/>
      <c r="E11" s="83"/>
      <c r="F11" s="82"/>
      <c r="G11" s="82"/>
      <c r="H11" s="6"/>
      <c r="I11" s="134"/>
      <c r="J11" s="134">
        <f t="shared" si="3"/>
        <v>0</v>
      </c>
      <c r="K11" s="134"/>
      <c r="L11" s="51">
        <f t="shared" si="1"/>
        <v>0</v>
      </c>
    </row>
    <row r="12" spans="1:12" x14ac:dyDescent="0.25">
      <c r="A12" s="152"/>
      <c r="B12" s="172"/>
      <c r="C12" s="208">
        <f t="shared" si="2"/>
        <v>0</v>
      </c>
      <c r="D12" s="173"/>
      <c r="E12" s="83"/>
      <c r="F12" s="82"/>
      <c r="G12" s="82"/>
      <c r="H12" s="6"/>
      <c r="I12" s="174"/>
      <c r="J12" s="134">
        <f t="shared" si="3"/>
        <v>0</v>
      </c>
      <c r="K12" s="134"/>
      <c r="L12" s="51">
        <f t="shared" si="1"/>
        <v>0</v>
      </c>
    </row>
    <row r="13" spans="1:12" x14ac:dyDescent="0.25">
      <c r="A13" s="152"/>
      <c r="B13" s="172"/>
      <c r="C13" s="208">
        <f t="shared" si="2"/>
        <v>0</v>
      </c>
      <c r="D13" s="173"/>
      <c r="E13" s="83"/>
      <c r="F13" s="82"/>
      <c r="G13" s="82"/>
      <c r="H13" s="6"/>
      <c r="I13" s="134"/>
      <c r="J13" s="134">
        <f t="shared" si="3"/>
        <v>0</v>
      </c>
      <c r="K13" s="134"/>
      <c r="L13" s="51">
        <f t="shared" si="1"/>
        <v>0</v>
      </c>
    </row>
    <row r="14" spans="1:12" x14ac:dyDescent="0.25">
      <c r="A14" s="152"/>
      <c r="B14" s="172"/>
      <c r="C14" s="208">
        <f t="shared" si="2"/>
        <v>0</v>
      </c>
      <c r="D14" s="173"/>
      <c r="E14" s="83"/>
      <c r="F14" s="82"/>
      <c r="G14" s="82"/>
      <c r="H14" s="6"/>
      <c r="I14" s="174"/>
      <c r="J14" s="134">
        <f t="shared" si="3"/>
        <v>0</v>
      </c>
      <c r="K14" s="134"/>
      <c r="L14" s="51">
        <f t="shared" si="1"/>
        <v>0</v>
      </c>
    </row>
    <row r="15" spans="1:12" x14ac:dyDescent="0.25">
      <c r="A15" s="152"/>
      <c r="B15" s="172"/>
      <c r="C15" s="208">
        <f t="shared" si="2"/>
        <v>0</v>
      </c>
      <c r="D15" s="173"/>
      <c r="E15" s="83"/>
      <c r="F15" s="82"/>
      <c r="G15" s="82"/>
      <c r="H15" s="6"/>
      <c r="I15" s="134"/>
      <c r="J15" s="134">
        <f t="shared" si="3"/>
        <v>0</v>
      </c>
      <c r="K15" s="134"/>
      <c r="L15" s="51">
        <f t="shared" si="1"/>
        <v>0</v>
      </c>
    </row>
    <row r="16" spans="1:12" x14ac:dyDescent="0.25">
      <c r="A16" s="152"/>
      <c r="B16" s="172"/>
      <c r="C16" s="208">
        <f t="shared" si="2"/>
        <v>0</v>
      </c>
      <c r="D16" s="173"/>
      <c r="E16" s="83"/>
      <c r="F16" s="82"/>
      <c r="G16" s="82"/>
      <c r="H16" s="6"/>
      <c r="I16" s="134"/>
      <c r="J16" s="134">
        <f t="shared" si="3"/>
        <v>0</v>
      </c>
      <c r="K16" s="134"/>
      <c r="L16" s="51">
        <f t="shared" si="1"/>
        <v>0</v>
      </c>
    </row>
    <row r="17" spans="1:12" x14ac:dyDescent="0.25">
      <c r="A17" s="152"/>
      <c r="B17" s="172"/>
      <c r="C17" s="208">
        <f t="shared" si="2"/>
        <v>0</v>
      </c>
      <c r="D17" s="173"/>
      <c r="E17" s="83"/>
      <c r="F17" s="7"/>
      <c r="G17" s="82"/>
      <c r="H17" s="6"/>
      <c r="I17" s="6"/>
      <c r="J17" s="134">
        <f t="shared" si="3"/>
        <v>0</v>
      </c>
      <c r="K17" s="134"/>
      <c r="L17" s="51">
        <f t="shared" si="1"/>
        <v>0</v>
      </c>
    </row>
    <row r="18" spans="1:12" x14ac:dyDescent="0.25">
      <c r="A18" s="152"/>
      <c r="B18" s="172"/>
      <c r="C18" s="208">
        <f t="shared" si="2"/>
        <v>0</v>
      </c>
      <c r="D18" s="173"/>
      <c r="E18" s="83"/>
      <c r="F18" s="7"/>
      <c r="G18" s="82"/>
      <c r="H18" s="6"/>
      <c r="I18" s="6"/>
      <c r="J18" s="134">
        <f t="shared" si="3"/>
        <v>0</v>
      </c>
      <c r="K18" s="134"/>
      <c r="L18" s="51">
        <f t="shared" si="1"/>
        <v>0</v>
      </c>
    </row>
    <row r="19" spans="1:12" x14ac:dyDescent="0.25">
      <c r="A19" s="152"/>
      <c r="B19" s="172"/>
      <c r="C19" s="208">
        <f t="shared" si="2"/>
        <v>0</v>
      </c>
      <c r="D19" s="173"/>
      <c r="E19" s="83"/>
      <c r="F19" s="82"/>
      <c r="G19" s="82"/>
      <c r="H19" s="6"/>
      <c r="I19" s="134"/>
      <c r="J19" s="134">
        <f t="shared" si="3"/>
        <v>0</v>
      </c>
      <c r="K19" s="134"/>
      <c r="L19" s="51">
        <f t="shared" si="1"/>
        <v>0</v>
      </c>
    </row>
    <row r="20" spans="1:12" x14ac:dyDescent="0.25">
      <c r="A20" s="152"/>
      <c r="B20" s="172"/>
      <c r="C20" s="208">
        <f t="shared" si="2"/>
        <v>0</v>
      </c>
      <c r="D20" s="173"/>
      <c r="E20" s="83"/>
      <c r="F20" s="82"/>
      <c r="G20" s="82"/>
      <c r="H20" s="6"/>
      <c r="I20" s="134"/>
      <c r="J20" s="134">
        <f t="shared" si="3"/>
        <v>0</v>
      </c>
      <c r="K20" s="134"/>
      <c r="L20" s="51">
        <f t="shared" si="1"/>
        <v>0</v>
      </c>
    </row>
    <row r="21" spans="1:12" x14ac:dyDescent="0.25">
      <c r="A21" s="152"/>
      <c r="B21" s="172"/>
      <c r="C21" s="208">
        <f t="shared" si="2"/>
        <v>0</v>
      </c>
      <c r="D21" s="173"/>
      <c r="E21" s="83"/>
      <c r="F21" s="82"/>
      <c r="G21" s="82"/>
      <c r="H21" s="6"/>
      <c r="I21" s="134"/>
      <c r="J21" s="134">
        <f t="shared" si="3"/>
        <v>0</v>
      </c>
      <c r="K21" s="134"/>
      <c r="L21" s="51">
        <f t="shared" si="1"/>
        <v>0</v>
      </c>
    </row>
    <row r="22" spans="1:12" x14ac:dyDescent="0.25">
      <c r="A22" s="152"/>
      <c r="B22" s="172"/>
      <c r="C22" s="208">
        <f t="shared" si="2"/>
        <v>0</v>
      </c>
      <c r="D22" s="173"/>
      <c r="E22" s="83"/>
      <c r="F22" s="82"/>
      <c r="G22" s="82"/>
      <c r="H22" s="6"/>
      <c r="I22" s="134"/>
      <c r="J22" s="134">
        <f t="shared" si="3"/>
        <v>0</v>
      </c>
      <c r="K22" s="134"/>
      <c r="L22" s="51">
        <f t="shared" si="1"/>
        <v>0</v>
      </c>
    </row>
    <row r="23" spans="1:12" x14ac:dyDescent="0.25">
      <c r="A23" s="152"/>
      <c r="B23" s="172"/>
      <c r="C23" s="208">
        <f t="shared" si="2"/>
        <v>0</v>
      </c>
      <c r="D23" s="173"/>
      <c r="E23" s="83"/>
      <c r="F23" s="7"/>
      <c r="G23" s="82"/>
      <c r="H23" s="6"/>
      <c r="I23" s="134"/>
      <c r="J23" s="134">
        <f t="shared" si="3"/>
        <v>0</v>
      </c>
      <c r="K23" s="134"/>
      <c r="L23" s="51">
        <f t="shared" si="1"/>
        <v>0</v>
      </c>
    </row>
    <row r="24" spans="1:12" x14ac:dyDescent="0.25">
      <c r="A24" s="152"/>
      <c r="B24" s="172"/>
      <c r="C24" s="208">
        <f t="shared" si="2"/>
        <v>0</v>
      </c>
      <c r="D24" s="173"/>
      <c r="E24" s="83"/>
      <c r="F24" s="82"/>
      <c r="G24" s="82"/>
      <c r="H24" s="6"/>
      <c r="I24" s="134"/>
      <c r="J24" s="134">
        <f t="shared" si="3"/>
        <v>0</v>
      </c>
      <c r="K24" s="134"/>
      <c r="L24" s="51">
        <f t="shared" si="1"/>
        <v>0</v>
      </c>
    </row>
    <row r="25" spans="1:12" x14ac:dyDescent="0.25">
      <c r="A25" s="152"/>
      <c r="B25" s="172"/>
      <c r="C25" s="208">
        <f t="shared" si="2"/>
        <v>0</v>
      </c>
      <c r="D25" s="173"/>
      <c r="E25" s="83"/>
      <c r="F25" s="82"/>
      <c r="G25" s="82"/>
      <c r="H25" s="6"/>
      <c r="I25" s="134"/>
      <c r="J25" s="134">
        <f t="shared" si="3"/>
        <v>0</v>
      </c>
      <c r="K25" s="134"/>
      <c r="L25" s="51">
        <f t="shared" si="1"/>
        <v>0</v>
      </c>
    </row>
    <row r="26" spans="1:12" x14ac:dyDescent="0.25">
      <c r="A26" s="152"/>
      <c r="B26" s="172"/>
      <c r="C26" s="208">
        <f t="shared" si="2"/>
        <v>0</v>
      </c>
      <c r="D26" s="173"/>
      <c r="E26" s="83"/>
      <c r="F26" s="82"/>
      <c r="G26" s="82"/>
      <c r="H26" s="6"/>
      <c r="I26" s="134"/>
      <c r="J26" s="134">
        <f t="shared" si="3"/>
        <v>0</v>
      </c>
      <c r="K26" s="134"/>
      <c r="L26" s="51">
        <f t="shared" si="1"/>
        <v>0</v>
      </c>
    </row>
    <row r="27" spans="1:12" x14ac:dyDescent="0.25">
      <c r="A27" s="152"/>
      <c r="B27" s="172"/>
      <c r="C27" s="208">
        <f t="shared" si="2"/>
        <v>0</v>
      </c>
      <c r="D27" s="173"/>
      <c r="E27" s="83"/>
      <c r="F27" s="82"/>
      <c r="G27" s="82"/>
      <c r="H27" s="6"/>
      <c r="I27" s="174"/>
      <c r="J27" s="134">
        <f t="shared" si="3"/>
        <v>0</v>
      </c>
      <c r="K27" s="134"/>
      <c r="L27" s="51">
        <f t="shared" si="1"/>
        <v>0</v>
      </c>
    </row>
    <row r="28" spans="1:12" x14ac:dyDescent="0.25">
      <c r="A28" s="152"/>
      <c r="B28" s="172"/>
      <c r="C28" s="208">
        <f t="shared" si="2"/>
        <v>0</v>
      </c>
      <c r="D28" s="173"/>
      <c r="E28" s="83"/>
      <c r="F28" s="82"/>
      <c r="G28" s="82"/>
      <c r="H28" s="6"/>
      <c r="I28" s="134"/>
      <c r="J28" s="134">
        <f t="shared" si="3"/>
        <v>0</v>
      </c>
      <c r="K28" s="134"/>
      <c r="L28" s="51">
        <f t="shared" si="1"/>
        <v>0</v>
      </c>
    </row>
    <row r="29" spans="1:12" x14ac:dyDescent="0.25">
      <c r="A29" s="152"/>
      <c r="B29" s="172"/>
      <c r="C29" s="208">
        <f t="shared" si="2"/>
        <v>0</v>
      </c>
      <c r="D29" s="173"/>
      <c r="E29" s="83"/>
      <c r="F29" s="82"/>
      <c r="G29" s="82"/>
      <c r="H29" s="6"/>
      <c r="I29" s="134"/>
      <c r="J29" s="134">
        <f t="shared" si="3"/>
        <v>0</v>
      </c>
      <c r="K29" s="134"/>
      <c r="L29" s="51">
        <f t="shared" si="1"/>
        <v>0</v>
      </c>
    </row>
    <row r="30" spans="1:12" x14ac:dyDescent="0.25">
      <c r="A30" s="152"/>
      <c r="B30" s="172"/>
      <c r="C30" s="208">
        <f t="shared" si="2"/>
        <v>0</v>
      </c>
      <c r="D30" s="173"/>
      <c r="E30" s="83"/>
      <c r="F30" s="82"/>
      <c r="G30" s="82"/>
      <c r="H30" s="6"/>
      <c r="I30" s="134"/>
      <c r="J30" s="134">
        <f t="shared" si="3"/>
        <v>0</v>
      </c>
      <c r="K30" s="175"/>
      <c r="L30" s="51">
        <f t="shared" si="1"/>
        <v>0</v>
      </c>
    </row>
    <row r="31" spans="1:12" x14ac:dyDescent="0.25">
      <c r="A31" s="152"/>
      <c r="B31" s="172"/>
      <c r="C31" s="208">
        <f t="shared" si="2"/>
        <v>0</v>
      </c>
      <c r="D31" s="173"/>
      <c r="E31" s="83"/>
      <c r="F31" s="82"/>
      <c r="G31" s="82"/>
      <c r="H31" s="6"/>
      <c r="I31" s="134"/>
      <c r="J31" s="134">
        <f t="shared" si="3"/>
        <v>0</v>
      </c>
      <c r="K31" s="134"/>
      <c r="L31" s="51">
        <f t="shared" si="1"/>
        <v>0</v>
      </c>
    </row>
  </sheetData>
  <mergeCells count="1">
    <mergeCell ref="A1:K1"/>
  </mergeCells>
  <pageMargins left="0.75" right="0.75" top="1" bottom="1" header="0.5" footer="0.5"/>
  <pageSetup scale="57" fitToHeight="0" orientation="landscape"/>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L5"/>
  <sheetViews>
    <sheetView zoomScale="60" zoomScaleNormal="60" zoomScalePageLayoutView="60" workbookViewId="0">
      <pane ySplit="2" topLeftCell="A3" activePane="bottomLeft" state="frozen"/>
      <selection pane="bottomLeft" activeCell="A2" sqref="A2"/>
    </sheetView>
  </sheetViews>
  <sheetFormatPr defaultColWidth="11" defaultRowHeight="15.75" x14ac:dyDescent="0.25"/>
  <cols>
    <col min="1" max="1" width="52.5" customWidth="1"/>
    <col min="2" max="2" width="11.375" bestFit="1" customWidth="1"/>
    <col min="3" max="3" width="10.125" bestFit="1" customWidth="1"/>
    <col min="4" max="4" width="50.5" customWidth="1"/>
    <col min="5" max="5" width="15" customWidth="1"/>
    <col min="6" max="6" width="9.5" bestFit="1" customWidth="1"/>
    <col min="7" max="7" width="14.375" customWidth="1"/>
    <col min="8" max="8" width="16" customWidth="1"/>
    <col min="9" max="10" width="15.625" bestFit="1" customWidth="1"/>
    <col min="11" max="11" width="18.5" customWidth="1"/>
    <col min="12" max="12" width="31.125" customWidth="1"/>
  </cols>
  <sheetData>
    <row r="1" spans="1:12" ht="20.100000000000001" customHeight="1" x14ac:dyDescent="0.25">
      <c r="A1" s="214" t="s">
        <v>30</v>
      </c>
      <c r="B1" s="215"/>
      <c r="C1" s="215"/>
      <c r="D1" s="215"/>
      <c r="E1" s="215"/>
      <c r="F1" s="215"/>
      <c r="G1" s="215"/>
      <c r="H1" s="215"/>
      <c r="I1" s="215"/>
      <c r="J1" s="215"/>
      <c r="K1" s="216"/>
      <c r="L1" s="107">
        <v>0</v>
      </c>
    </row>
    <row r="2" spans="1:12" ht="31.5" x14ac:dyDescent="0.25">
      <c r="A2" s="207" t="s">
        <v>37</v>
      </c>
      <c r="B2" s="207" t="s">
        <v>28</v>
      </c>
      <c r="C2" s="207" t="s">
        <v>132</v>
      </c>
      <c r="D2" s="207" t="s">
        <v>25</v>
      </c>
      <c r="E2" s="207" t="s">
        <v>129</v>
      </c>
      <c r="F2" s="176" t="s">
        <v>35</v>
      </c>
      <c r="G2" s="207" t="s">
        <v>76</v>
      </c>
      <c r="H2" s="207" t="s">
        <v>11</v>
      </c>
      <c r="I2" s="207" t="s">
        <v>12</v>
      </c>
      <c r="J2" s="207" t="s">
        <v>90</v>
      </c>
      <c r="K2" s="207" t="s">
        <v>89</v>
      </c>
      <c r="L2" s="207" t="s">
        <v>91</v>
      </c>
    </row>
    <row r="3" spans="1:12" x14ac:dyDescent="0.25">
      <c r="A3" s="152"/>
      <c r="B3" s="172"/>
      <c r="C3" s="208">
        <f>E3+G3</f>
        <v>0</v>
      </c>
      <c r="D3" s="173"/>
      <c r="E3" s="83"/>
      <c r="F3" s="82"/>
      <c r="G3" s="82"/>
      <c r="H3" s="134"/>
      <c r="I3" s="134"/>
      <c r="J3" s="134">
        <f>SUM(H3,-I3)</f>
        <v>0</v>
      </c>
      <c r="K3" s="134"/>
      <c r="L3" s="51">
        <f>SUM(L1-K3)</f>
        <v>0</v>
      </c>
    </row>
    <row r="4" spans="1:12" x14ac:dyDescent="0.25">
      <c r="A4" s="152"/>
      <c r="B4" s="172"/>
      <c r="C4" s="208">
        <f>E4+G4</f>
        <v>0</v>
      </c>
      <c r="D4" s="173"/>
      <c r="E4" s="83"/>
      <c r="F4" s="82"/>
      <c r="G4" s="82"/>
      <c r="H4" s="134"/>
      <c r="I4" s="134"/>
      <c r="J4" s="134">
        <f>SUM(H4,-I4)</f>
        <v>0</v>
      </c>
      <c r="K4" s="134"/>
      <c r="L4" s="51">
        <f t="shared" ref="L4:L5" si="0">SUM(L3-K4)</f>
        <v>0</v>
      </c>
    </row>
    <row r="5" spans="1:12" x14ac:dyDescent="0.25">
      <c r="A5" s="152"/>
      <c r="B5" s="172"/>
      <c r="C5" s="208">
        <f>E5+G5</f>
        <v>0</v>
      </c>
      <c r="D5" s="173"/>
      <c r="E5" s="83"/>
      <c r="F5" s="82"/>
      <c r="G5" s="82"/>
      <c r="H5" s="134"/>
      <c r="I5" s="134"/>
      <c r="J5" s="134">
        <f>SUM(H5,-I5)</f>
        <v>0</v>
      </c>
      <c r="K5" s="134"/>
      <c r="L5" s="51">
        <f t="shared" si="0"/>
        <v>0</v>
      </c>
    </row>
  </sheetData>
  <mergeCells count="1">
    <mergeCell ref="A1:K1"/>
  </mergeCells>
  <pageMargins left="0.75" right="0.75" top="1" bottom="1" header="0.5" footer="0.5"/>
  <pageSetup scale="42" fitToHeight="0" orientation="landscape"/>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8"/>
  <sheetViews>
    <sheetView topLeftCell="A46" workbookViewId="0">
      <selection activeCell="J15" sqref="J15"/>
    </sheetView>
  </sheetViews>
  <sheetFormatPr defaultColWidth="11" defaultRowHeight="15.75" x14ac:dyDescent="0.25"/>
  <cols>
    <col min="1" max="1" width="11.875" bestFit="1" customWidth="1"/>
    <col min="4" max="4" width="11.375" bestFit="1" customWidth="1"/>
    <col min="5" max="5" width="11.125" customWidth="1"/>
    <col min="8" max="8" width="12" customWidth="1"/>
  </cols>
  <sheetData>
    <row r="1" spans="1:9" x14ac:dyDescent="0.25">
      <c r="A1" s="222"/>
      <c r="B1" s="222"/>
      <c r="C1" s="222"/>
      <c r="D1" s="222"/>
      <c r="E1" s="231" t="s">
        <v>40</v>
      </c>
      <c r="F1" s="231"/>
      <c r="G1" s="219" t="e">
        <f>VLOOKUP(A1,'FY 2015-2016'!A2:AH38,4,0)</f>
        <v>#N/A</v>
      </c>
      <c r="H1" s="219"/>
    </row>
    <row r="2" spans="1:9" x14ac:dyDescent="0.25">
      <c r="A2" s="222"/>
      <c r="B2" s="222"/>
      <c r="C2" s="222"/>
      <c r="D2" s="222"/>
      <c r="E2" s="231" t="s">
        <v>43</v>
      </c>
      <c r="F2" s="231"/>
      <c r="G2" s="219" t="e">
        <f>VLOOKUP(A1,'FY 2015-2016'!A2:AH38,3,0)</f>
        <v>#N/A</v>
      </c>
      <c r="H2" s="219"/>
    </row>
    <row r="3" spans="1:9" x14ac:dyDescent="0.25">
      <c r="A3" s="222"/>
      <c r="B3" s="222"/>
      <c r="C3" s="222"/>
      <c r="D3" s="222"/>
      <c r="E3" s="231" t="s">
        <v>42</v>
      </c>
      <c r="F3" s="231"/>
      <c r="G3" s="219" t="e">
        <f>VLOOKUP(A1,'FY 2015-2016'!A2:AH38,5,0)</f>
        <v>#N/A</v>
      </c>
      <c r="H3" s="219"/>
    </row>
    <row r="4" spans="1:9" x14ac:dyDescent="0.25">
      <c r="A4" s="222"/>
      <c r="B4" s="222"/>
      <c r="C4" s="222"/>
      <c r="D4" s="222"/>
      <c r="E4" s="231" t="s">
        <v>41</v>
      </c>
      <c r="F4" s="231"/>
      <c r="G4" s="232" t="e">
        <f>VLOOKUP(A1,'FY 2015-2016'!A2:AH38,13,0)</f>
        <v>#N/A</v>
      </c>
      <c r="H4" s="232"/>
    </row>
    <row r="5" spans="1:9" ht="15" customHeight="1" x14ac:dyDescent="0.25">
      <c r="A5" s="164"/>
      <c r="B5" s="47"/>
      <c r="C5" s="75"/>
      <c r="D5" s="75"/>
      <c r="E5" s="75"/>
      <c r="F5" s="75"/>
      <c r="G5" s="75"/>
      <c r="H5" s="109"/>
      <c r="I5" s="30"/>
    </row>
    <row r="6" spans="1:9" x14ac:dyDescent="0.25">
      <c r="A6" s="76"/>
      <c r="B6" s="78"/>
      <c r="C6" s="78"/>
      <c r="D6" s="78"/>
      <c r="E6" s="78"/>
      <c r="F6" s="78"/>
      <c r="G6" s="78"/>
      <c r="H6" s="110"/>
      <c r="I6" s="30"/>
    </row>
    <row r="7" spans="1:9" x14ac:dyDescent="0.25">
      <c r="A7" s="76"/>
      <c r="B7" s="78"/>
      <c r="C7" s="78"/>
      <c r="D7" s="78"/>
      <c r="E7" s="78"/>
      <c r="F7" s="78"/>
      <c r="G7" s="78"/>
      <c r="H7" s="110"/>
      <c r="I7" s="30"/>
    </row>
    <row r="8" spans="1:9" x14ac:dyDescent="0.25">
      <c r="A8" s="76"/>
      <c r="B8" s="78"/>
      <c r="C8" s="78"/>
      <c r="D8" s="78"/>
      <c r="E8" s="78"/>
      <c r="F8" s="78"/>
      <c r="G8" s="78"/>
      <c r="H8" s="110"/>
    </row>
    <row r="9" spans="1:9" x14ac:dyDescent="0.25">
      <c r="A9" s="76"/>
      <c r="B9" s="78"/>
      <c r="C9" s="78"/>
      <c r="D9" s="78"/>
      <c r="E9" s="78"/>
      <c r="F9" s="78"/>
      <c r="G9" s="78"/>
      <c r="H9" s="110"/>
    </row>
    <row r="10" spans="1:9" x14ac:dyDescent="0.25">
      <c r="A10" s="76"/>
      <c r="B10" s="78"/>
      <c r="C10" s="78"/>
      <c r="D10" s="78"/>
      <c r="E10" s="78"/>
      <c r="F10" s="78"/>
      <c r="G10" s="78"/>
      <c r="H10" s="110"/>
    </row>
    <row r="11" spans="1:9" x14ac:dyDescent="0.25">
      <c r="A11" s="76"/>
      <c r="B11" s="78"/>
      <c r="C11" s="78"/>
      <c r="D11" s="78"/>
      <c r="E11" s="78"/>
      <c r="F11" s="78"/>
      <c r="G11" s="78"/>
      <c r="H11" s="110"/>
    </row>
    <row r="12" spans="1:9" x14ac:dyDescent="0.25">
      <c r="A12" s="76"/>
      <c r="B12" s="78"/>
      <c r="C12" s="78"/>
      <c r="D12" s="78"/>
      <c r="E12" s="66"/>
      <c r="F12" s="78"/>
      <c r="G12" s="78"/>
      <c r="H12" s="110"/>
    </row>
    <row r="13" spans="1:9" x14ac:dyDescent="0.25">
      <c r="A13" s="76"/>
      <c r="B13" s="78"/>
      <c r="C13" s="78"/>
      <c r="D13" s="78"/>
      <c r="E13" s="66"/>
      <c r="F13" s="78"/>
      <c r="G13" s="78"/>
      <c r="H13" s="110"/>
    </row>
    <row r="14" spans="1:9" x14ac:dyDescent="0.25">
      <c r="A14" s="76"/>
      <c r="B14" s="78"/>
      <c r="C14" s="78"/>
      <c r="D14" s="78"/>
      <c r="E14" s="66"/>
      <c r="F14" s="78"/>
      <c r="G14" s="78"/>
      <c r="H14" s="110"/>
    </row>
    <row r="15" spans="1:9" x14ac:dyDescent="0.25">
      <c r="A15" s="76"/>
      <c r="B15" s="78"/>
      <c r="C15" s="78"/>
      <c r="D15" s="78"/>
      <c r="E15" s="66"/>
      <c r="F15" s="78"/>
      <c r="G15" s="78"/>
      <c r="H15" s="110"/>
    </row>
    <row r="16" spans="1:9" x14ac:dyDescent="0.25">
      <c r="A16" s="76"/>
      <c r="B16" s="78"/>
      <c r="C16" s="78"/>
      <c r="D16" s="78"/>
      <c r="E16" s="66"/>
      <c r="F16" s="78"/>
      <c r="G16" s="78"/>
      <c r="H16" s="110"/>
    </row>
    <row r="17" spans="1:8" x14ac:dyDescent="0.25">
      <c r="A17" s="76"/>
      <c r="B17" s="78"/>
      <c r="C17" s="78"/>
      <c r="D17" s="78"/>
      <c r="E17" s="66"/>
      <c r="F17" s="78"/>
      <c r="G17" s="78"/>
      <c r="H17" s="110"/>
    </row>
    <row r="18" spans="1:8" x14ac:dyDescent="0.25">
      <c r="A18" s="76"/>
      <c r="B18" s="78"/>
      <c r="C18" s="78"/>
      <c r="D18" s="78"/>
      <c r="E18" s="66"/>
      <c r="F18" s="78"/>
      <c r="G18" s="78"/>
      <c r="H18" s="110"/>
    </row>
    <row r="19" spans="1:8" x14ac:dyDescent="0.25">
      <c r="A19" s="76"/>
      <c r="B19" s="78"/>
      <c r="C19" s="78"/>
      <c r="D19" s="78"/>
      <c r="E19" s="66"/>
      <c r="F19" s="78"/>
      <c r="G19" s="78"/>
      <c r="H19" s="110"/>
    </row>
    <row r="20" spans="1:8" x14ac:dyDescent="0.25">
      <c r="A20" s="76"/>
      <c r="B20" s="78"/>
      <c r="C20" s="78"/>
      <c r="D20" s="78"/>
      <c r="E20" s="66"/>
      <c r="F20" s="78"/>
      <c r="G20" s="78"/>
      <c r="H20" s="110"/>
    </row>
    <row r="21" spans="1:8" ht="15" customHeight="1" x14ac:dyDescent="0.25">
      <c r="A21" s="165"/>
      <c r="B21" s="166"/>
      <c r="C21" s="166"/>
      <c r="D21" s="166"/>
      <c r="E21" s="166"/>
      <c r="F21" s="166"/>
      <c r="G21" s="166"/>
      <c r="H21" s="167"/>
    </row>
    <row r="22" spans="1:8" x14ac:dyDescent="0.25">
      <c r="A22" s="220" t="s">
        <v>108</v>
      </c>
      <c r="B22" s="220"/>
      <c r="C22" s="220"/>
      <c r="D22" s="220"/>
      <c r="E22" s="220"/>
      <c r="F22" s="220"/>
      <c r="G22" s="220"/>
      <c r="H22" s="220"/>
    </row>
    <row r="23" spans="1:8" ht="15" customHeight="1" x14ac:dyDescent="0.25">
      <c r="A23" s="48"/>
      <c r="B23" s="48"/>
      <c r="C23" s="48"/>
      <c r="D23" s="48"/>
      <c r="E23" s="48"/>
      <c r="F23" s="48"/>
      <c r="G23" s="48"/>
      <c r="H23" s="48"/>
    </row>
    <row r="24" spans="1:8" x14ac:dyDescent="0.25">
      <c r="A24" s="48"/>
      <c r="B24" s="48"/>
      <c r="C24" s="48"/>
      <c r="D24" s="48"/>
      <c r="E24" s="48"/>
      <c r="F24" s="48"/>
      <c r="G24" s="48"/>
      <c r="H24" s="48"/>
    </row>
    <row r="25" spans="1:8" x14ac:dyDescent="0.25">
      <c r="A25" s="48"/>
      <c r="B25" s="48"/>
      <c r="C25" s="48"/>
      <c r="D25" s="48"/>
      <c r="E25" s="48"/>
      <c r="F25" s="48"/>
      <c r="G25" s="48"/>
      <c r="H25" s="48"/>
    </row>
    <row r="33" spans="1:8" ht="23.1" customHeight="1" x14ac:dyDescent="0.25"/>
    <row r="35" spans="1:8" x14ac:dyDescent="0.25">
      <c r="A35" s="48"/>
      <c r="B35" s="48"/>
      <c r="C35" s="48"/>
      <c r="D35" s="48"/>
      <c r="E35" s="48"/>
      <c r="F35" s="48"/>
      <c r="G35" s="48"/>
      <c r="H35" s="48"/>
    </row>
    <row r="36" spans="1:8" x14ac:dyDescent="0.25">
      <c r="A36" s="29"/>
      <c r="B36" s="29"/>
    </row>
    <row r="37" spans="1:8" x14ac:dyDescent="0.25">
      <c r="A37" s="29"/>
      <c r="B37" s="29"/>
    </row>
    <row r="38" spans="1:8" x14ac:dyDescent="0.25">
      <c r="A38" s="217" t="s">
        <v>88</v>
      </c>
      <c r="B38" s="217"/>
      <c r="C38" s="217"/>
      <c r="D38" s="217"/>
      <c r="E38" s="217"/>
      <c r="F38" s="217"/>
      <c r="G38" s="217"/>
      <c r="H38" s="217"/>
    </row>
    <row r="39" spans="1:8" x14ac:dyDescent="0.25">
      <c r="A39" s="230" t="e">
        <f>VLOOKUP(A1,'FY 2015-2016'!$A$2:$AH$38,31,0)</f>
        <v>#N/A</v>
      </c>
      <c r="B39" s="230"/>
      <c r="C39" s="230"/>
      <c r="D39" s="230"/>
      <c r="E39" s="230"/>
      <c r="F39" s="230"/>
      <c r="G39" s="230"/>
      <c r="H39" s="230"/>
    </row>
    <row r="40" spans="1:8" x14ac:dyDescent="0.25">
      <c r="A40" s="230"/>
      <c r="B40" s="230"/>
      <c r="C40" s="230"/>
      <c r="D40" s="230"/>
      <c r="E40" s="230"/>
      <c r="F40" s="230"/>
      <c r="G40" s="230"/>
      <c r="H40" s="230"/>
    </row>
    <row r="41" spans="1:8" x14ac:dyDescent="0.25">
      <c r="A41" s="230"/>
      <c r="B41" s="230"/>
      <c r="C41" s="230"/>
      <c r="D41" s="230"/>
      <c r="E41" s="230"/>
      <c r="F41" s="230"/>
      <c r="G41" s="230"/>
      <c r="H41" s="230"/>
    </row>
    <row r="42" spans="1:8" x14ac:dyDescent="0.25">
      <c r="A42" s="77"/>
      <c r="B42" s="77"/>
      <c r="C42" s="77"/>
      <c r="D42" s="77"/>
      <c r="E42" s="77"/>
      <c r="F42" s="77"/>
      <c r="G42" s="77"/>
      <c r="H42" s="77"/>
    </row>
    <row r="43" spans="1:8" x14ac:dyDescent="0.25">
      <c r="A43" s="77"/>
      <c r="B43" s="77"/>
      <c r="C43" s="77"/>
      <c r="D43" s="77"/>
      <c r="E43" s="77"/>
      <c r="F43" s="77"/>
      <c r="G43" s="77"/>
      <c r="H43" s="77"/>
    </row>
    <row r="44" spans="1:8" x14ac:dyDescent="0.25">
      <c r="A44" s="77"/>
      <c r="B44" s="77"/>
      <c r="C44" s="77"/>
      <c r="D44" s="77"/>
      <c r="E44" s="77"/>
      <c r="F44" s="77"/>
      <c r="G44" s="77"/>
      <c r="H44" s="77"/>
    </row>
    <row r="45" spans="1:8" x14ac:dyDescent="0.25">
      <c r="A45" s="221"/>
      <c r="B45" s="221"/>
      <c r="C45" s="221"/>
      <c r="D45" s="221"/>
      <c r="E45" s="221"/>
      <c r="F45" s="221"/>
      <c r="G45" s="221"/>
      <c r="H45" s="221"/>
    </row>
    <row r="51" spans="1:8" ht="15" customHeight="1" x14ac:dyDescent="0.25"/>
    <row r="56" spans="1:8" ht="15" customHeight="1" x14ac:dyDescent="0.25"/>
    <row r="60" spans="1:8" x14ac:dyDescent="0.25">
      <c r="A60" s="224"/>
      <c r="B60" s="225"/>
      <c r="C60" s="225"/>
      <c r="D60" s="225"/>
      <c r="E60" s="225"/>
      <c r="F60" s="225"/>
      <c r="G60" s="225"/>
      <c r="H60" s="226"/>
    </row>
    <row r="61" spans="1:8" x14ac:dyDescent="0.25">
      <c r="A61" s="227"/>
      <c r="B61" s="227"/>
      <c r="C61" s="227"/>
      <c r="D61" s="227"/>
      <c r="E61" s="227"/>
      <c r="F61" s="227"/>
      <c r="G61" s="227"/>
      <c r="H61" s="227"/>
    </row>
    <row r="62" spans="1:8" x14ac:dyDescent="0.25">
      <c r="A62" s="1"/>
      <c r="B62" s="67"/>
      <c r="C62" s="100"/>
      <c r="D62" s="67"/>
      <c r="E62" s="100"/>
      <c r="F62" s="67"/>
      <c r="G62" s="223"/>
      <c r="H62" s="223"/>
    </row>
    <row r="63" spans="1:8" x14ac:dyDescent="0.25">
      <c r="A63" s="218"/>
      <c r="B63" s="218"/>
      <c r="C63" s="218"/>
      <c r="D63" s="218"/>
      <c r="E63" s="218"/>
      <c r="F63" s="218"/>
      <c r="G63" s="218"/>
      <c r="H63" s="218"/>
    </row>
    <row r="64" spans="1:8" x14ac:dyDescent="0.25">
      <c r="A64" s="101"/>
      <c r="B64" s="102"/>
      <c r="C64" s="101"/>
      <c r="D64" s="102"/>
      <c r="E64" s="101"/>
      <c r="F64" s="102"/>
      <c r="G64" s="228"/>
      <c r="H64" s="228"/>
    </row>
    <row r="65" spans="1:9" x14ac:dyDescent="0.25">
      <c r="A65" s="218"/>
      <c r="B65" s="218"/>
      <c r="C65" s="218"/>
      <c r="D65" s="218"/>
      <c r="E65" s="218"/>
      <c r="F65" s="218"/>
      <c r="G65" s="218"/>
      <c r="H65" s="218"/>
    </row>
    <row r="66" spans="1:9" x14ac:dyDescent="0.25">
      <c r="A66" s="66"/>
      <c r="B66" s="67"/>
      <c r="C66" s="66"/>
      <c r="D66" s="67"/>
      <c r="E66" s="66"/>
      <c r="F66" s="67"/>
      <c r="G66" s="223"/>
      <c r="H66" s="223"/>
    </row>
    <row r="67" spans="1:9" x14ac:dyDescent="0.25">
      <c r="A67" s="218"/>
      <c r="B67" s="218"/>
      <c r="C67" s="218"/>
      <c r="D67" s="218"/>
      <c r="E67" s="218"/>
      <c r="F67" s="218"/>
      <c r="G67" s="218"/>
      <c r="H67" s="218"/>
    </row>
    <row r="68" spans="1:9" x14ac:dyDescent="0.25">
      <c r="A68" s="101"/>
      <c r="B68" s="102"/>
      <c r="C68" s="101"/>
      <c r="D68" s="102"/>
      <c r="E68" s="101"/>
      <c r="F68" s="102"/>
      <c r="G68" s="228"/>
      <c r="H68" s="228"/>
    </row>
    <row r="69" spans="1:9" x14ac:dyDescent="0.25">
      <c r="A69" s="218"/>
      <c r="B69" s="218"/>
      <c r="C69" s="218"/>
      <c r="D69" s="218"/>
      <c r="E69" s="218"/>
      <c r="F69" s="218"/>
      <c r="G69" s="218"/>
      <c r="H69" s="218"/>
      <c r="I69" s="9"/>
    </row>
    <row r="70" spans="1:9" ht="15" customHeight="1" x14ac:dyDescent="0.25">
      <c r="A70" s="66"/>
      <c r="B70" s="67"/>
      <c r="C70" s="66"/>
      <c r="D70" s="67"/>
      <c r="E70" s="66"/>
      <c r="F70" s="67"/>
      <c r="G70" s="223"/>
      <c r="H70" s="223"/>
    </row>
    <row r="71" spans="1:9" ht="15" customHeight="1" x14ac:dyDescent="0.25">
      <c r="A71" s="218"/>
      <c r="B71" s="218"/>
      <c r="C71" s="218"/>
      <c r="D71" s="218"/>
      <c r="E71" s="218"/>
      <c r="F71" s="218"/>
      <c r="G71" s="218"/>
      <c r="H71" s="218"/>
    </row>
    <row r="72" spans="1:9" x14ac:dyDescent="0.25">
      <c r="A72" s="66"/>
      <c r="B72" s="67"/>
      <c r="C72" s="66"/>
      <c r="D72" s="67"/>
      <c r="E72" s="66"/>
      <c r="F72" s="67"/>
      <c r="G72" s="223"/>
      <c r="H72" s="223"/>
    </row>
    <row r="73" spans="1:9" x14ac:dyDescent="0.25">
      <c r="A73" s="70"/>
      <c r="B73" s="70"/>
      <c r="C73" s="70"/>
      <c r="D73" s="70"/>
      <c r="E73" s="70"/>
      <c r="F73" s="70"/>
      <c r="G73" s="70"/>
      <c r="H73" s="70"/>
    </row>
    <row r="74" spans="1:9" x14ac:dyDescent="0.25">
      <c r="A74" s="78"/>
      <c r="B74" s="78"/>
      <c r="C74" s="78"/>
      <c r="D74" s="78"/>
      <c r="E74" s="78"/>
      <c r="F74" s="78"/>
      <c r="G74" s="78"/>
      <c r="H74" s="78"/>
    </row>
    <row r="78" spans="1:9" ht="20.100000000000001" customHeight="1" x14ac:dyDescent="0.25"/>
    <row r="79" spans="1:9" ht="24.95" customHeight="1" x14ac:dyDescent="0.25">
      <c r="A79" s="218"/>
      <c r="B79" s="218"/>
      <c r="C79" s="218"/>
      <c r="D79" s="218"/>
      <c r="E79" s="218"/>
      <c r="F79" s="218"/>
      <c r="G79" s="218"/>
      <c r="H79" s="218"/>
    </row>
    <row r="80" spans="1:9" ht="15" customHeight="1" x14ac:dyDescent="0.25"/>
    <row r="82" spans="1:8" x14ac:dyDescent="0.25">
      <c r="A82" s="66"/>
      <c r="B82" s="66"/>
      <c r="C82" s="66"/>
      <c r="D82" s="66"/>
      <c r="E82" s="66"/>
      <c r="F82" s="66"/>
      <c r="G82" s="66"/>
      <c r="H82" s="66"/>
    </row>
    <row r="83" spans="1:8" x14ac:dyDescent="0.25">
      <c r="A83" s="66"/>
      <c r="B83" s="66"/>
      <c r="C83" s="66"/>
      <c r="D83" s="66"/>
      <c r="E83" s="66"/>
      <c r="F83" s="66"/>
      <c r="G83" s="66"/>
      <c r="H83" s="66"/>
    </row>
    <row r="84" spans="1:8" x14ac:dyDescent="0.25">
      <c r="A84" s="66"/>
      <c r="B84" s="66"/>
      <c r="C84" s="66"/>
      <c r="D84" s="66"/>
      <c r="E84" s="66"/>
      <c r="F84" s="66"/>
      <c r="G84" s="66"/>
      <c r="H84" s="66"/>
    </row>
    <row r="85" spans="1:8" x14ac:dyDescent="0.25">
      <c r="A85" s="66"/>
      <c r="B85" s="66"/>
      <c r="C85" s="66"/>
      <c r="D85" s="66"/>
      <c r="E85" s="66"/>
      <c r="F85" s="66"/>
      <c r="G85" s="66"/>
      <c r="H85" s="66"/>
    </row>
    <row r="86" spans="1:8" x14ac:dyDescent="0.25">
      <c r="A86" s="66"/>
      <c r="B86" s="66"/>
      <c r="C86" s="66"/>
      <c r="D86" s="66"/>
      <c r="E86" s="66"/>
      <c r="F86" s="66"/>
      <c r="G86" s="66"/>
      <c r="H86" s="66"/>
    </row>
    <row r="87" spans="1:8" x14ac:dyDescent="0.25">
      <c r="A87" s="227"/>
      <c r="B87" s="227"/>
      <c r="C87" s="227"/>
      <c r="D87" s="227"/>
      <c r="E87" s="227"/>
      <c r="F87" s="227"/>
      <c r="G87" s="227"/>
      <c r="H87" s="227"/>
    </row>
    <row r="88" spans="1:8" x14ac:dyDescent="0.25">
      <c r="A88" s="224"/>
      <c r="B88" s="225"/>
      <c r="C88" s="225"/>
      <c r="D88" s="225"/>
      <c r="E88" s="225"/>
      <c r="F88" s="225"/>
      <c r="G88" s="225"/>
      <c r="H88" s="226"/>
    </row>
    <row r="89" spans="1:8" x14ac:dyDescent="0.25">
      <c r="A89" s="229"/>
      <c r="B89" s="229"/>
      <c r="C89" s="229"/>
      <c r="D89" s="229"/>
      <c r="E89" s="229"/>
      <c r="F89" s="229"/>
      <c r="G89" s="229"/>
      <c r="H89" s="229"/>
    </row>
    <row r="90" spans="1:8" x14ac:dyDescent="0.25">
      <c r="A90" s="66"/>
      <c r="B90" s="66"/>
      <c r="C90" s="66"/>
      <c r="D90" s="66"/>
      <c r="E90" s="66"/>
      <c r="F90" s="66"/>
      <c r="G90" s="66"/>
      <c r="H90" s="66"/>
    </row>
    <row r="91" spans="1:8" x14ac:dyDescent="0.25">
      <c r="A91" s="66"/>
      <c r="B91" s="66"/>
      <c r="C91" s="66"/>
      <c r="D91" s="66"/>
      <c r="E91" s="66"/>
      <c r="F91" s="66"/>
      <c r="G91" s="66"/>
      <c r="H91" s="66"/>
    </row>
    <row r="92" spans="1:8" x14ac:dyDescent="0.25">
      <c r="A92" s="66"/>
      <c r="B92" s="66"/>
      <c r="C92" s="66"/>
      <c r="D92" s="66"/>
      <c r="E92" s="66"/>
      <c r="F92" s="66"/>
      <c r="G92" s="66"/>
      <c r="H92" s="66"/>
    </row>
    <row r="93" spans="1:8" x14ac:dyDescent="0.25">
      <c r="A93" s="66"/>
      <c r="B93" s="66"/>
      <c r="C93" s="66"/>
      <c r="D93" s="66"/>
      <c r="E93" s="66"/>
      <c r="F93" s="66"/>
      <c r="G93" s="66"/>
      <c r="H93" s="66"/>
    </row>
    <row r="94" spans="1:8" x14ac:dyDescent="0.25">
      <c r="A94" s="66"/>
      <c r="B94" s="66"/>
      <c r="C94" s="66"/>
      <c r="D94" s="66"/>
      <c r="E94" s="66"/>
      <c r="F94" s="66"/>
      <c r="G94" s="66"/>
      <c r="H94" s="66"/>
    </row>
    <row r="95" spans="1:8" x14ac:dyDescent="0.25">
      <c r="A95" s="66"/>
      <c r="B95" s="66"/>
      <c r="C95" s="66"/>
      <c r="D95" s="66"/>
      <c r="E95" s="66"/>
      <c r="F95" s="66"/>
      <c r="G95" s="66"/>
      <c r="H95" s="66"/>
    </row>
    <row r="96" spans="1:8" x14ac:dyDescent="0.25">
      <c r="A96" s="66"/>
      <c r="B96" s="66"/>
      <c r="C96" s="66"/>
      <c r="D96" s="66"/>
      <c r="E96" s="66"/>
      <c r="F96" s="66"/>
      <c r="G96" s="66"/>
      <c r="H96" s="66"/>
    </row>
    <row r="97" spans="1:8" x14ac:dyDescent="0.25">
      <c r="A97" s="70"/>
      <c r="B97" s="70"/>
      <c r="C97" s="70"/>
      <c r="D97" s="70"/>
      <c r="E97" s="70"/>
      <c r="F97" s="70"/>
      <c r="G97" s="70"/>
      <c r="H97" s="70"/>
    </row>
    <row r="98" spans="1:8" ht="30" customHeight="1" x14ac:dyDescent="0.25">
      <c r="A98" s="69"/>
      <c r="B98" s="69"/>
      <c r="C98" s="69"/>
      <c r="D98" s="69"/>
      <c r="E98" s="69"/>
      <c r="F98" s="69"/>
      <c r="G98" s="69"/>
      <c r="H98" s="69"/>
    </row>
    <row r="99" spans="1:8" x14ac:dyDescent="0.25">
      <c r="A99" s="66"/>
      <c r="B99" s="68"/>
      <c r="C99" s="67"/>
      <c r="D99" s="66"/>
      <c r="E99" s="66"/>
      <c r="F99" s="67"/>
      <c r="G99" s="66"/>
      <c r="H99" s="66"/>
    </row>
    <row r="100" spans="1:8" x14ac:dyDescent="0.25">
      <c r="A100" s="66"/>
      <c r="B100" s="66"/>
      <c r="C100" s="66"/>
      <c r="D100" s="66"/>
      <c r="E100" s="66"/>
      <c r="F100" s="66"/>
      <c r="G100" s="66"/>
      <c r="H100" s="66"/>
    </row>
    <row r="101" spans="1:8" x14ac:dyDescent="0.25">
      <c r="A101" s="66"/>
      <c r="B101" s="66"/>
      <c r="C101" s="66"/>
      <c r="D101" s="66"/>
      <c r="E101" s="66"/>
      <c r="F101" s="66"/>
      <c r="G101" s="66"/>
      <c r="H101" s="66"/>
    </row>
    <row r="102" spans="1:8" x14ac:dyDescent="0.25">
      <c r="A102" s="66"/>
      <c r="B102" s="66"/>
      <c r="C102" s="66"/>
      <c r="D102" s="66"/>
      <c r="E102" s="66"/>
      <c r="F102" s="66"/>
      <c r="G102" s="66"/>
      <c r="H102" s="66"/>
    </row>
    <row r="103" spans="1:8" x14ac:dyDescent="0.25">
      <c r="A103" s="66"/>
      <c r="B103" s="66"/>
      <c r="C103" s="66"/>
      <c r="D103" s="66"/>
      <c r="E103" s="66"/>
      <c r="F103" s="66"/>
      <c r="G103" s="66"/>
      <c r="H103" s="66"/>
    </row>
    <row r="104" spans="1:8" x14ac:dyDescent="0.25">
      <c r="A104" s="66"/>
      <c r="B104" s="66"/>
      <c r="C104" s="66"/>
      <c r="D104" s="66"/>
      <c r="E104" s="66"/>
      <c r="F104" s="66"/>
      <c r="G104" s="66"/>
      <c r="H104" s="66"/>
    </row>
    <row r="105" spans="1:8" x14ac:dyDescent="0.25">
      <c r="A105" s="66"/>
      <c r="B105" s="66"/>
      <c r="C105" s="66"/>
      <c r="D105" s="66"/>
      <c r="E105" s="66"/>
      <c r="F105" s="66"/>
      <c r="G105" s="66"/>
      <c r="H105" s="66"/>
    </row>
    <row r="106" spans="1:8" x14ac:dyDescent="0.25">
      <c r="A106" s="66"/>
      <c r="B106" s="66"/>
      <c r="C106" s="66"/>
      <c r="D106" s="66"/>
      <c r="E106" s="66"/>
      <c r="F106" s="66"/>
      <c r="G106" s="66"/>
      <c r="H106" s="66"/>
    </row>
    <row r="107" spans="1:8" x14ac:dyDescent="0.25">
      <c r="A107" s="66"/>
      <c r="B107" s="66"/>
      <c r="C107" s="66"/>
      <c r="D107" s="66"/>
      <c r="E107" s="66"/>
      <c r="F107" s="66"/>
      <c r="G107" s="66"/>
      <c r="H107" s="66"/>
    </row>
    <row r="108" spans="1:8" x14ac:dyDescent="0.25">
      <c r="A108" s="66"/>
      <c r="B108" s="66"/>
      <c r="C108" s="66"/>
      <c r="D108" s="66"/>
      <c r="E108" s="66"/>
      <c r="F108" s="66"/>
      <c r="G108" s="66"/>
      <c r="H108" s="66"/>
    </row>
    <row r="109" spans="1:8" x14ac:dyDescent="0.25">
      <c r="A109" s="66"/>
      <c r="B109" s="66"/>
      <c r="C109" s="66"/>
      <c r="D109" s="66"/>
      <c r="E109" s="66"/>
      <c r="F109" s="66"/>
      <c r="G109" s="66"/>
      <c r="H109" s="66"/>
    </row>
    <row r="110" spans="1:8" x14ac:dyDescent="0.25">
      <c r="A110" s="66"/>
      <c r="B110" s="66"/>
      <c r="C110" s="66"/>
      <c r="D110" s="66"/>
      <c r="E110" s="66"/>
      <c r="F110" s="66"/>
      <c r="G110" s="66"/>
      <c r="H110" s="66"/>
    </row>
    <row r="111" spans="1:8" x14ac:dyDescent="0.25">
      <c r="A111" s="66"/>
      <c r="B111" s="66"/>
      <c r="C111" s="66"/>
      <c r="D111" s="66"/>
      <c r="E111" s="66"/>
      <c r="F111" s="66"/>
      <c r="G111" s="66"/>
      <c r="H111" s="66"/>
    </row>
    <row r="112" spans="1:8" x14ac:dyDescent="0.25">
      <c r="A112" s="66"/>
      <c r="B112" s="66"/>
      <c r="C112" s="66"/>
      <c r="D112" s="66"/>
      <c r="E112" s="66"/>
      <c r="F112" s="66"/>
      <c r="G112" s="66"/>
      <c r="H112" s="66"/>
    </row>
    <row r="113" spans="1:8" x14ac:dyDescent="0.25">
      <c r="A113" s="66"/>
      <c r="B113" s="66"/>
      <c r="C113" s="66"/>
      <c r="D113" s="66"/>
      <c r="E113" s="66"/>
      <c r="F113" s="66"/>
      <c r="G113" s="66"/>
      <c r="H113" s="66"/>
    </row>
    <row r="114" spans="1:8" x14ac:dyDescent="0.25">
      <c r="A114" s="66"/>
      <c r="B114" s="66"/>
      <c r="C114" s="66"/>
      <c r="D114" s="66"/>
      <c r="E114" s="66"/>
      <c r="F114" s="66"/>
      <c r="G114" s="66"/>
      <c r="H114" s="66"/>
    </row>
    <row r="115" spans="1:8" x14ac:dyDescent="0.25">
      <c r="A115" s="66"/>
      <c r="B115" s="66"/>
      <c r="C115" s="66"/>
      <c r="D115" s="66"/>
      <c r="E115" s="66"/>
      <c r="F115" s="66"/>
      <c r="G115" s="66"/>
      <c r="H115" s="66"/>
    </row>
    <row r="116" spans="1:8" x14ac:dyDescent="0.25">
      <c r="A116" s="70"/>
      <c r="B116" s="70"/>
      <c r="C116" s="70"/>
      <c r="D116" s="70"/>
      <c r="E116" s="70"/>
      <c r="F116" s="70"/>
      <c r="G116" s="70"/>
      <c r="H116" s="70"/>
    </row>
    <row r="117" spans="1:8" x14ac:dyDescent="0.25">
      <c r="A117" s="66"/>
      <c r="B117" s="66"/>
      <c r="C117" s="66"/>
      <c r="D117" s="66"/>
      <c r="E117" s="66"/>
      <c r="F117" s="66"/>
      <c r="G117" s="66"/>
      <c r="H117" s="66"/>
    </row>
    <row r="118" spans="1:8" x14ac:dyDescent="0.25">
      <c r="A118" s="66"/>
      <c r="B118" s="66"/>
      <c r="C118" s="66"/>
      <c r="D118" s="66"/>
      <c r="E118" s="66"/>
      <c r="F118" s="66"/>
      <c r="G118" s="66"/>
      <c r="H118" s="66"/>
    </row>
  </sheetData>
  <mergeCells count="30">
    <mergeCell ref="A87:H87"/>
    <mergeCell ref="A88:H88"/>
    <mergeCell ref="A89:H89"/>
    <mergeCell ref="G1:H1"/>
    <mergeCell ref="G70:H70"/>
    <mergeCell ref="G68:H68"/>
    <mergeCell ref="G2:H2"/>
    <mergeCell ref="A69:H69"/>
    <mergeCell ref="A39:H41"/>
    <mergeCell ref="E4:F4"/>
    <mergeCell ref="G4:H4"/>
    <mergeCell ref="E1:F1"/>
    <mergeCell ref="E2:F2"/>
    <mergeCell ref="A79:H79"/>
    <mergeCell ref="E3:F3"/>
    <mergeCell ref="A67:H67"/>
    <mergeCell ref="G72:H72"/>
    <mergeCell ref="A60:H60"/>
    <mergeCell ref="A61:H61"/>
    <mergeCell ref="A63:H63"/>
    <mergeCell ref="G62:H62"/>
    <mergeCell ref="G64:H64"/>
    <mergeCell ref="G66:H66"/>
    <mergeCell ref="A65:H65"/>
    <mergeCell ref="A38:H38"/>
    <mergeCell ref="A71:H71"/>
    <mergeCell ref="G3:H3"/>
    <mergeCell ref="A22:H22"/>
    <mergeCell ref="A45:H45"/>
    <mergeCell ref="A1:D4"/>
  </mergeCells>
  <phoneticPr fontId="1" type="noConversion"/>
  <pageMargins left="0.25" right="0.25" top="0.75" bottom="0.75" header="0.3" footer="0.3"/>
  <pageSetup orientation="portrait" horizontalDpi="4294967292" verticalDpi="4294967292"/>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'FY 2015-2016'!$A$3:$A$37</xm:f>
          </x14:formula1>
          <xm:sqref>A1</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1"/>
  <sheetViews>
    <sheetView workbookViewId="0"/>
  </sheetViews>
  <sheetFormatPr defaultColWidth="11" defaultRowHeight="15.75" x14ac:dyDescent="0.25"/>
  <cols>
    <col min="1" max="1" width="63" customWidth="1"/>
    <col min="2" max="2" width="14.375" customWidth="1"/>
    <col min="3" max="7" width="17.375" customWidth="1"/>
    <col min="9" max="9" width="65.5" customWidth="1"/>
    <col min="10" max="10" width="13.625" customWidth="1"/>
  </cols>
  <sheetData>
    <row r="1" spans="1:12" s="2" customFormat="1" ht="48" customHeight="1" x14ac:dyDescent="0.25">
      <c r="A1" s="27" t="s">
        <v>37</v>
      </c>
      <c r="B1" s="26" t="s">
        <v>28</v>
      </c>
      <c r="C1" s="26" t="s">
        <v>93</v>
      </c>
      <c r="D1" s="26" t="s">
        <v>45</v>
      </c>
      <c r="E1" s="26" t="s">
        <v>94</v>
      </c>
      <c r="F1" s="26" t="s">
        <v>95</v>
      </c>
      <c r="G1" s="28" t="s">
        <v>96</v>
      </c>
      <c r="H1" s="5"/>
      <c r="I1" s="91"/>
      <c r="J1" s="92"/>
      <c r="K1" s="92"/>
      <c r="L1" s="81"/>
    </row>
    <row r="2" spans="1:12" x14ac:dyDescent="0.25">
      <c r="A2" s="127"/>
      <c r="B2" s="74" t="e">
        <f>VLOOKUP('Performance Monitoring Measures'!$A2,'FY 2015-2016'!$A$2:$AF$38,4,0)</f>
        <v>#N/A</v>
      </c>
      <c r="C2" s="74" t="e">
        <f>VLOOKUP('Performance Monitoring Measures'!$A2,'FY 2015-2016'!$A$2:$AF$38,8,0)</f>
        <v>#N/A</v>
      </c>
      <c r="D2" s="74" t="e">
        <f>VLOOKUP('Performance Monitoring Measures'!$A2,'FY 2015-2016'!$A$2:$AF$38,9,0)</f>
        <v>#N/A</v>
      </c>
      <c r="E2" s="74" t="e">
        <f>VLOOKUP('Performance Monitoring Measures'!$A2,'FY 2015-2016'!$A$2:$AF$38,10,0)</f>
        <v>#N/A</v>
      </c>
      <c r="F2" s="74" t="e">
        <f>VLOOKUP('Performance Monitoring Measures'!$A2,'FY 2015-2016'!$A$2:$AF$38,11,0)</f>
        <v>#N/A</v>
      </c>
      <c r="G2" s="56" t="e">
        <f>VLOOKUP('Performance Monitoring Measures'!$A2,'FY 2015-2016'!$A$2:$AH$38,7,0)</f>
        <v>#N/A</v>
      </c>
      <c r="I2" s="93"/>
      <c r="J2" s="94"/>
      <c r="K2" s="66"/>
      <c r="L2" s="78"/>
    </row>
    <row r="3" spans="1:12" x14ac:dyDescent="0.25">
      <c r="A3" s="149"/>
      <c r="B3" s="74" t="e">
        <f>VLOOKUP('Performance Monitoring Measures'!$A3,'FY 2015-2016'!$A$2:$AF$38,4,0)</f>
        <v>#N/A</v>
      </c>
      <c r="C3" s="74" t="e">
        <f>VLOOKUP('Performance Monitoring Measures'!$A3,'FY 2015-2016'!$A$2:$AF$38,8,0)</f>
        <v>#N/A</v>
      </c>
      <c r="D3" s="74" t="e">
        <f>VLOOKUP('Performance Monitoring Measures'!$A3,'FY 2015-2016'!$A$2:$AF$38,9,0)</f>
        <v>#N/A</v>
      </c>
      <c r="E3" s="74" t="e">
        <f>VLOOKUP('Performance Monitoring Measures'!$A3,'FY 2015-2016'!$A$2:$AF$38,10,0)</f>
        <v>#N/A</v>
      </c>
      <c r="F3" s="74" t="e">
        <f>VLOOKUP('Performance Monitoring Measures'!$A3,'FY 2015-2016'!$A$2:$AF$38,11,0)</f>
        <v>#N/A</v>
      </c>
      <c r="G3" s="56" t="e">
        <f>VLOOKUP('Performance Monitoring Measures'!$A3,'FY 2015-2016'!$A$2:$AH$38,7,0)</f>
        <v>#N/A</v>
      </c>
      <c r="I3" s="80"/>
      <c r="J3" s="94"/>
      <c r="K3" s="66"/>
      <c r="L3" s="78"/>
    </row>
    <row r="4" spans="1:12" x14ac:dyDescent="0.25">
      <c r="A4" s="150"/>
      <c r="B4" s="74" t="e">
        <f>VLOOKUP('Performance Monitoring Measures'!$A4,'FY 2015-2016'!$A$2:$AF$38,4,0)</f>
        <v>#N/A</v>
      </c>
      <c r="C4" s="74" t="e">
        <f>VLOOKUP('Performance Monitoring Measures'!$A4,'FY 2015-2016'!$A$2:$AF$38,8,0)</f>
        <v>#N/A</v>
      </c>
      <c r="D4" s="74" t="e">
        <f>VLOOKUP('Performance Monitoring Measures'!$A4,'FY 2015-2016'!$A$2:$AF$38,9,0)</f>
        <v>#N/A</v>
      </c>
      <c r="E4" s="74" t="e">
        <f>VLOOKUP('Performance Monitoring Measures'!$A4,'FY 2015-2016'!$A$2:$AF$38,10,0)</f>
        <v>#N/A</v>
      </c>
      <c r="F4" s="74" t="e">
        <f>VLOOKUP('Performance Monitoring Measures'!$A4,'FY 2015-2016'!$A$2:$AF$38,11,0)</f>
        <v>#N/A</v>
      </c>
      <c r="G4" s="56" t="e">
        <f>VLOOKUP('Performance Monitoring Measures'!$A4,'FY 2015-2016'!$A$2:$AH$38,7,0)</f>
        <v>#N/A</v>
      </c>
      <c r="I4" s="80"/>
      <c r="J4" s="94"/>
      <c r="K4" s="66"/>
      <c r="L4" s="78"/>
    </row>
    <row r="5" spans="1:12" x14ac:dyDescent="0.25">
      <c r="A5" s="149"/>
      <c r="B5" s="74" t="e">
        <f>VLOOKUP('Performance Monitoring Measures'!$A5,'FY 2015-2016'!$A$2:$AF$38,4,0)</f>
        <v>#N/A</v>
      </c>
      <c r="C5" s="74" t="e">
        <f>VLOOKUP('Performance Monitoring Measures'!$A5,'FY 2015-2016'!$A$2:$AF$38,8,0)</f>
        <v>#N/A</v>
      </c>
      <c r="D5" s="74" t="e">
        <f>VLOOKUP('Performance Monitoring Measures'!$A5,'FY 2015-2016'!$A$2:$AF$38,9,0)</f>
        <v>#N/A</v>
      </c>
      <c r="E5" s="74" t="e">
        <f>VLOOKUP('Performance Monitoring Measures'!$A5,'FY 2015-2016'!$A$2:$AF$38,10,0)</f>
        <v>#N/A</v>
      </c>
      <c r="F5" s="74" t="e">
        <f>VLOOKUP('Performance Monitoring Measures'!$A5,'FY 2015-2016'!$A$2:$AF$38,11,0)</f>
        <v>#N/A</v>
      </c>
      <c r="G5" s="56" t="e">
        <f>VLOOKUP('Performance Monitoring Measures'!$A5,'FY 2015-2016'!$A$2:$AH$38,7,0)</f>
        <v>#N/A</v>
      </c>
      <c r="I5" s="93"/>
      <c r="J5" s="94"/>
      <c r="K5" s="66"/>
      <c r="L5" s="78"/>
    </row>
    <row r="6" spans="1:12" x14ac:dyDescent="0.25">
      <c r="A6" s="149"/>
      <c r="B6" s="74" t="e">
        <f>VLOOKUP('Performance Monitoring Measures'!$A6,'FY 2015-2016'!$A$2:$AF$38,4,0)</f>
        <v>#N/A</v>
      </c>
      <c r="C6" s="74" t="e">
        <f>VLOOKUP('Performance Monitoring Measures'!$A6,'FY 2015-2016'!$A$2:$AF$38,8,0)</f>
        <v>#N/A</v>
      </c>
      <c r="D6" s="74" t="e">
        <f>VLOOKUP('Performance Monitoring Measures'!$A6,'FY 2015-2016'!$A$2:$AF$38,9,0)</f>
        <v>#N/A</v>
      </c>
      <c r="E6" s="74" t="e">
        <f>VLOOKUP('Performance Monitoring Measures'!$A6,'FY 2015-2016'!$A$2:$AF$38,10,0)</f>
        <v>#N/A</v>
      </c>
      <c r="F6" s="74" t="e">
        <f>VLOOKUP('Performance Monitoring Measures'!$A6,'FY 2015-2016'!$A$2:$AF$38,11,0)</f>
        <v>#N/A</v>
      </c>
      <c r="G6" s="56" t="e">
        <f>VLOOKUP('Performance Monitoring Measures'!$A6,'FY 2015-2016'!$A$2:$AH$38,7,0)</f>
        <v>#N/A</v>
      </c>
      <c r="I6" s="80"/>
      <c r="J6" s="94"/>
      <c r="K6" s="66"/>
      <c r="L6" s="78"/>
    </row>
    <row r="7" spans="1:12" x14ac:dyDescent="0.25">
      <c r="A7" s="151"/>
      <c r="B7" s="74" t="e">
        <f>VLOOKUP('Performance Monitoring Measures'!$A7,'FY 2015-2016'!$A$2:$AF$38,4,0)</f>
        <v>#N/A</v>
      </c>
      <c r="C7" s="74" t="e">
        <f>VLOOKUP('Performance Monitoring Measures'!$A7,'FY 2015-2016'!$A$2:$AF$38,8,0)</f>
        <v>#N/A</v>
      </c>
      <c r="D7" s="74" t="e">
        <f>VLOOKUP('Performance Monitoring Measures'!$A7,'FY 2015-2016'!$A$2:$AF$38,9,0)</f>
        <v>#N/A</v>
      </c>
      <c r="E7" s="74" t="e">
        <f>VLOOKUP('Performance Monitoring Measures'!$A7,'FY 2015-2016'!$A$2:$AF$38,10,0)</f>
        <v>#N/A</v>
      </c>
      <c r="F7" s="74" t="e">
        <f>VLOOKUP('Performance Monitoring Measures'!$A7,'FY 2015-2016'!$A$2:$AF$38,11,0)</f>
        <v>#N/A</v>
      </c>
      <c r="G7" s="56" t="e">
        <f>VLOOKUP('Performance Monitoring Measures'!$A7,'FY 2015-2016'!$A$2:$AH$38,7,0)</f>
        <v>#N/A</v>
      </c>
      <c r="I7" s="80"/>
      <c r="J7" s="94"/>
      <c r="K7" s="66"/>
      <c r="L7" s="78"/>
    </row>
    <row r="8" spans="1:12" x14ac:dyDescent="0.25">
      <c r="A8" s="149"/>
      <c r="B8" s="74" t="e">
        <f>VLOOKUP('Performance Monitoring Measures'!$A8,'FY 2015-2016'!$A$2:$AF$38,4,0)</f>
        <v>#N/A</v>
      </c>
      <c r="C8" s="74" t="e">
        <f>VLOOKUP('Performance Monitoring Measures'!$A8,'FY 2015-2016'!$A$2:$AF$38,8,0)</f>
        <v>#N/A</v>
      </c>
      <c r="D8" s="74" t="e">
        <f>VLOOKUP('Performance Monitoring Measures'!$A8,'FY 2015-2016'!$A$2:$AF$38,9,0)</f>
        <v>#N/A</v>
      </c>
      <c r="E8" s="74" t="e">
        <f>VLOOKUP('Performance Monitoring Measures'!$A8,'FY 2015-2016'!$A$2:$AF$38,10,0)</f>
        <v>#N/A</v>
      </c>
      <c r="F8" s="74" t="e">
        <f>VLOOKUP('Performance Monitoring Measures'!$A8,'FY 2015-2016'!$A$2:$AF$38,11,0)</f>
        <v>#N/A</v>
      </c>
      <c r="G8" s="56" t="e">
        <f>VLOOKUP('Performance Monitoring Measures'!$A8,'FY 2015-2016'!$A$2:$AH$38,7,0)</f>
        <v>#N/A</v>
      </c>
      <c r="I8" s="93"/>
      <c r="J8" s="94"/>
      <c r="K8" s="66"/>
      <c r="L8" s="78"/>
    </row>
    <row r="9" spans="1:12" x14ac:dyDescent="0.25">
      <c r="A9" s="149"/>
      <c r="B9" s="74" t="e">
        <f>VLOOKUP('Performance Monitoring Measures'!$A9,'FY 2015-2016'!$A$2:$AF$38,4,0)</f>
        <v>#N/A</v>
      </c>
      <c r="C9" s="74" t="e">
        <f>VLOOKUP('Performance Monitoring Measures'!$A9,'FY 2015-2016'!$A$2:$AF$38,8,0)</f>
        <v>#N/A</v>
      </c>
      <c r="D9" s="74" t="e">
        <f>VLOOKUP('Performance Monitoring Measures'!$A9,'FY 2015-2016'!$A$2:$AF$38,9,0)</f>
        <v>#N/A</v>
      </c>
      <c r="E9" s="74" t="e">
        <f>VLOOKUP('Performance Monitoring Measures'!$A9,'FY 2015-2016'!$A$2:$AF$38,10,0)</f>
        <v>#N/A</v>
      </c>
      <c r="F9" s="74" t="e">
        <f>VLOOKUP('Performance Monitoring Measures'!$A9,'FY 2015-2016'!$A$2:$AF$38,11,0)</f>
        <v>#N/A</v>
      </c>
      <c r="G9" s="56" t="e">
        <f>VLOOKUP('Performance Monitoring Measures'!$A9,'FY 2015-2016'!$A$2:$AH$38,7,0)</f>
        <v>#N/A</v>
      </c>
      <c r="I9" s="80"/>
      <c r="J9" s="94"/>
      <c r="K9" s="66"/>
      <c r="L9" s="78"/>
    </row>
    <row r="10" spans="1:12" x14ac:dyDescent="0.25">
      <c r="A10" s="149"/>
      <c r="B10" s="74" t="e">
        <f>VLOOKUP('Performance Monitoring Measures'!$A10,'FY 2015-2016'!$A$2:$AF$38,4,0)</f>
        <v>#N/A</v>
      </c>
      <c r="C10" s="74" t="e">
        <f>VLOOKUP('Performance Monitoring Measures'!$A10,'FY 2015-2016'!$A$2:$AF$38,8,0)</f>
        <v>#N/A</v>
      </c>
      <c r="D10" s="74" t="e">
        <f>VLOOKUP('Performance Monitoring Measures'!$A10,'FY 2015-2016'!$A$2:$AF$38,9,0)</f>
        <v>#N/A</v>
      </c>
      <c r="E10" s="74" t="e">
        <f>VLOOKUP('Performance Monitoring Measures'!$A10,'FY 2015-2016'!$A$2:$AF$38,10,0)</f>
        <v>#N/A</v>
      </c>
      <c r="F10" s="74" t="e">
        <f>VLOOKUP('Performance Monitoring Measures'!$A10,'FY 2015-2016'!$A$2:$AF$38,11,0)</f>
        <v>#N/A</v>
      </c>
      <c r="G10" s="56" t="e">
        <f>VLOOKUP('Performance Monitoring Measures'!$A10,'FY 2015-2016'!$A$2:$AH$38,7,0)</f>
        <v>#N/A</v>
      </c>
      <c r="I10" s="93"/>
      <c r="J10" s="94"/>
      <c r="K10" s="66"/>
      <c r="L10" s="78"/>
    </row>
    <row r="11" spans="1:12" x14ac:dyDescent="0.25">
      <c r="A11" s="149"/>
      <c r="B11" s="74" t="e">
        <f>VLOOKUP('Performance Monitoring Measures'!$A11,'FY 2015-2016'!$A$2:$AF$38,4,0)</f>
        <v>#N/A</v>
      </c>
      <c r="C11" s="74" t="e">
        <f>VLOOKUP('Performance Monitoring Measures'!$A11,'FY 2015-2016'!$A$2:$AF$38,8,0)</f>
        <v>#N/A</v>
      </c>
      <c r="D11" s="74" t="e">
        <f>VLOOKUP('Performance Monitoring Measures'!$A11,'FY 2015-2016'!$A$2:$AF$38,9,0)</f>
        <v>#N/A</v>
      </c>
      <c r="E11" s="74" t="e">
        <f>VLOOKUP('Performance Monitoring Measures'!$A11,'FY 2015-2016'!$A$2:$AF$38,10,0)</f>
        <v>#N/A</v>
      </c>
      <c r="F11" s="74" t="e">
        <f>VLOOKUP('Performance Monitoring Measures'!$A11,'FY 2015-2016'!$A$2:$AF$38,11,0)</f>
        <v>#N/A</v>
      </c>
      <c r="G11" s="56" t="e">
        <f>VLOOKUP('Performance Monitoring Measures'!$A11,'FY 2015-2016'!$A$2:$AH$38,7,0)</f>
        <v>#N/A</v>
      </c>
      <c r="I11" s="93"/>
      <c r="J11" s="94"/>
      <c r="K11" s="66"/>
      <c r="L11" s="78"/>
    </row>
    <row r="12" spans="1:12" x14ac:dyDescent="0.25">
      <c r="A12" s="149"/>
      <c r="B12" s="74" t="e">
        <f>VLOOKUP('Performance Monitoring Measures'!$A12,'FY 2015-2016'!$A$2:$AF$38,4,0)</f>
        <v>#N/A</v>
      </c>
      <c r="C12" s="74" t="e">
        <f>VLOOKUP('Performance Monitoring Measures'!$A12,'FY 2015-2016'!$A$2:$AF$38,8,0)</f>
        <v>#N/A</v>
      </c>
      <c r="D12" s="74" t="e">
        <f>VLOOKUP('Performance Monitoring Measures'!$A12,'FY 2015-2016'!$A$2:$AF$38,9,0)</f>
        <v>#N/A</v>
      </c>
      <c r="E12" s="74" t="e">
        <f>VLOOKUP('Performance Monitoring Measures'!$A12,'FY 2015-2016'!$A$2:$AF$38,10,0)</f>
        <v>#N/A</v>
      </c>
      <c r="F12" s="74" t="e">
        <f>VLOOKUP('Performance Monitoring Measures'!$A12,'FY 2015-2016'!$A$2:$AF$38,11,0)</f>
        <v>#N/A</v>
      </c>
      <c r="G12" s="56" t="e">
        <f>VLOOKUP('Performance Monitoring Measures'!$A12,'FY 2015-2016'!$A$2:$AH$38,7,0)</f>
        <v>#N/A</v>
      </c>
      <c r="I12" s="93"/>
      <c r="J12" s="94"/>
      <c r="K12" s="66"/>
      <c r="L12" s="78"/>
    </row>
    <row r="13" spans="1:12" x14ac:dyDescent="0.25">
      <c r="A13" s="149"/>
      <c r="B13" s="74" t="e">
        <f>VLOOKUP('Performance Monitoring Measures'!$A13,'FY 2015-2016'!$A$2:$AF$38,4,0)</f>
        <v>#N/A</v>
      </c>
      <c r="C13" s="74" t="e">
        <f>VLOOKUP('Performance Monitoring Measures'!$A13,'FY 2015-2016'!$A$2:$AF$38,8,0)</f>
        <v>#N/A</v>
      </c>
      <c r="D13" s="74" t="e">
        <f>VLOOKUP('Performance Monitoring Measures'!$A13,'FY 2015-2016'!$A$2:$AF$38,9,0)</f>
        <v>#N/A</v>
      </c>
      <c r="E13" s="74" t="e">
        <f>VLOOKUP('Performance Monitoring Measures'!$A13,'FY 2015-2016'!$A$2:$AF$38,10,0)</f>
        <v>#N/A</v>
      </c>
      <c r="F13" s="74" t="e">
        <f>VLOOKUP('Performance Monitoring Measures'!$A13,'FY 2015-2016'!$A$2:$AF$38,11,0)</f>
        <v>#N/A</v>
      </c>
      <c r="G13" s="56" t="e">
        <f>VLOOKUP('Performance Monitoring Measures'!$A13,'FY 2015-2016'!$A$2:$AH$38,7,0)</f>
        <v>#N/A</v>
      </c>
      <c r="I13" s="93"/>
      <c r="J13" s="94"/>
      <c r="K13" s="66"/>
      <c r="L13" s="78"/>
    </row>
    <row r="14" spans="1:12" x14ac:dyDescent="0.25">
      <c r="A14" s="149"/>
      <c r="B14" s="74" t="e">
        <f>VLOOKUP('Performance Monitoring Measures'!$A14,'FY 2015-2016'!$A$2:$AF$38,4,0)</f>
        <v>#N/A</v>
      </c>
      <c r="C14" s="74" t="e">
        <f>VLOOKUP('Performance Monitoring Measures'!$A14,'FY 2015-2016'!$A$2:$AF$38,8,0)</f>
        <v>#N/A</v>
      </c>
      <c r="D14" s="74" t="e">
        <f>VLOOKUP('Performance Monitoring Measures'!$A14,'FY 2015-2016'!$A$2:$AF$38,9,0)</f>
        <v>#N/A</v>
      </c>
      <c r="E14" s="74" t="e">
        <f>VLOOKUP('Performance Monitoring Measures'!$A14,'FY 2015-2016'!$A$2:$AF$38,10,0)</f>
        <v>#N/A</v>
      </c>
      <c r="F14" s="74" t="e">
        <f>VLOOKUP('Performance Monitoring Measures'!$A14,'FY 2015-2016'!$A$2:$AF$38,11,0)</f>
        <v>#N/A</v>
      </c>
      <c r="G14" s="56" t="e">
        <f>VLOOKUP('Performance Monitoring Measures'!$A14,'FY 2015-2016'!$A$2:$AH$38,7,0)</f>
        <v>#N/A</v>
      </c>
      <c r="I14" s="80"/>
      <c r="J14" s="94"/>
      <c r="K14" s="66"/>
      <c r="L14" s="78"/>
    </row>
    <row r="15" spans="1:12" x14ac:dyDescent="0.25">
      <c r="A15" s="149"/>
      <c r="B15" s="74" t="e">
        <f>VLOOKUP('Performance Monitoring Measures'!$A15,'FY 2015-2016'!$A$2:$AF$38,4,0)</f>
        <v>#N/A</v>
      </c>
      <c r="C15" s="74" t="e">
        <f>VLOOKUP('Performance Monitoring Measures'!$A15,'FY 2015-2016'!$A$2:$AF$38,8,0)</f>
        <v>#N/A</v>
      </c>
      <c r="D15" s="74" t="e">
        <f>VLOOKUP('Performance Monitoring Measures'!$A15,'FY 2015-2016'!$A$2:$AF$38,9,0)</f>
        <v>#N/A</v>
      </c>
      <c r="E15" s="74" t="e">
        <f>VLOOKUP('Performance Monitoring Measures'!$A15,'FY 2015-2016'!$A$2:$AF$38,10,0)</f>
        <v>#N/A</v>
      </c>
      <c r="F15" s="74" t="e">
        <f>VLOOKUP('Performance Monitoring Measures'!$A15,'FY 2015-2016'!$A$2:$AF$38,11,0)</f>
        <v>#N/A</v>
      </c>
      <c r="G15" s="56" t="e">
        <f>VLOOKUP('Performance Monitoring Measures'!$A15,'FY 2015-2016'!$A$2:$AH$38,7,0)</f>
        <v>#N/A</v>
      </c>
      <c r="I15" s="80"/>
      <c r="J15" s="94"/>
      <c r="K15" s="66"/>
      <c r="L15" s="78"/>
    </row>
    <row r="16" spans="1:12" x14ac:dyDescent="0.25">
      <c r="A16" s="149"/>
      <c r="B16" s="74" t="e">
        <f>VLOOKUP('Performance Monitoring Measures'!$A16,'FY 2015-2016'!$A$2:$AF$38,4,0)</f>
        <v>#N/A</v>
      </c>
      <c r="C16" s="74" t="e">
        <f>VLOOKUP('Performance Monitoring Measures'!$A16,'FY 2015-2016'!$A$2:$AF$38,8,0)</f>
        <v>#N/A</v>
      </c>
      <c r="D16" s="74" t="e">
        <f>VLOOKUP('Performance Monitoring Measures'!$A16,'FY 2015-2016'!$A$2:$AF$38,9,0)</f>
        <v>#N/A</v>
      </c>
      <c r="E16" s="74" t="e">
        <f>VLOOKUP('Performance Monitoring Measures'!$A16,'FY 2015-2016'!$A$2:$AF$38,10,0)</f>
        <v>#N/A</v>
      </c>
      <c r="F16" s="74" t="e">
        <f>VLOOKUP('Performance Monitoring Measures'!$A16,'FY 2015-2016'!$A$2:$AF$38,11,0)</f>
        <v>#N/A</v>
      </c>
      <c r="G16" s="56" t="e">
        <f>VLOOKUP('Performance Monitoring Measures'!$A16,'FY 2015-2016'!$A$2:$AH$38,7,0)</f>
        <v>#N/A</v>
      </c>
      <c r="I16" s="93"/>
      <c r="J16" s="94"/>
      <c r="K16" s="66"/>
      <c r="L16" s="78"/>
    </row>
    <row r="17" spans="1:12" x14ac:dyDescent="0.25">
      <c r="A17" s="149"/>
      <c r="B17" s="74" t="e">
        <f>VLOOKUP('Performance Monitoring Measures'!$A17,'FY 2015-2016'!$A$2:$AF$38,4,0)</f>
        <v>#N/A</v>
      </c>
      <c r="C17" s="74" t="e">
        <f>VLOOKUP('Performance Monitoring Measures'!$A17,'FY 2015-2016'!$A$2:$AF$38,8,0)</f>
        <v>#N/A</v>
      </c>
      <c r="D17" s="74" t="e">
        <f>VLOOKUP('Performance Monitoring Measures'!$A17,'FY 2015-2016'!$A$2:$AF$38,9,0)</f>
        <v>#N/A</v>
      </c>
      <c r="E17" s="74" t="e">
        <f>VLOOKUP('Performance Monitoring Measures'!$A17,'FY 2015-2016'!$A$2:$AF$38,10,0)</f>
        <v>#N/A</v>
      </c>
      <c r="F17" s="74" t="e">
        <f>VLOOKUP('Performance Monitoring Measures'!$A17,'FY 2015-2016'!$A$2:$AF$38,11,0)</f>
        <v>#N/A</v>
      </c>
      <c r="G17" s="56" t="e">
        <f>VLOOKUP('Performance Monitoring Measures'!$A17,'FY 2015-2016'!$A$2:$AH$38,7,0)</f>
        <v>#N/A</v>
      </c>
      <c r="I17" s="80"/>
      <c r="J17" s="94"/>
      <c r="K17" s="66"/>
      <c r="L17" s="78"/>
    </row>
    <row r="18" spans="1:12" x14ac:dyDescent="0.25">
      <c r="A18" s="149"/>
      <c r="B18" s="74" t="e">
        <f>VLOOKUP('Performance Monitoring Measures'!$A18,'FY 2015-2016'!$A$2:$AF$38,4,0)</f>
        <v>#N/A</v>
      </c>
      <c r="C18" s="74" t="e">
        <f>VLOOKUP('Performance Monitoring Measures'!$A18,'FY 2015-2016'!$A$2:$AF$38,8,0)</f>
        <v>#N/A</v>
      </c>
      <c r="D18" s="74" t="e">
        <f>VLOOKUP('Performance Monitoring Measures'!$A18,'FY 2015-2016'!$A$2:$AF$38,9,0)</f>
        <v>#N/A</v>
      </c>
      <c r="E18" s="74" t="e">
        <f>VLOOKUP('Performance Monitoring Measures'!$A18,'FY 2015-2016'!$A$2:$AF$38,10,0)</f>
        <v>#N/A</v>
      </c>
      <c r="F18" s="74" t="e">
        <f>VLOOKUP('Performance Monitoring Measures'!$A18,'FY 2015-2016'!$A$2:$AF$38,11,0)</f>
        <v>#N/A</v>
      </c>
      <c r="G18" s="56" t="e">
        <f>VLOOKUP('Performance Monitoring Measures'!$A18,'FY 2015-2016'!$A$2:$AH$38,7,0)</f>
        <v>#N/A</v>
      </c>
      <c r="I18" s="80"/>
      <c r="J18" s="94"/>
      <c r="K18" s="66"/>
      <c r="L18" s="78"/>
    </row>
    <row r="19" spans="1:12" x14ac:dyDescent="0.25">
      <c r="A19" s="149"/>
      <c r="B19" s="74" t="e">
        <f>VLOOKUP('Performance Monitoring Measures'!$A19,'FY 2015-2016'!$A$2:$AF$38,4,0)</f>
        <v>#N/A</v>
      </c>
      <c r="C19" s="74" t="e">
        <f>VLOOKUP('Performance Monitoring Measures'!$A19,'FY 2015-2016'!$A$2:$AF$38,8,0)</f>
        <v>#N/A</v>
      </c>
      <c r="D19" s="74" t="e">
        <f>VLOOKUP('Performance Monitoring Measures'!$A19,'FY 2015-2016'!$A$2:$AF$38,9,0)</f>
        <v>#N/A</v>
      </c>
      <c r="E19" s="74" t="e">
        <f>VLOOKUP('Performance Monitoring Measures'!$A19,'FY 2015-2016'!$A$2:$AF$38,10,0)</f>
        <v>#N/A</v>
      </c>
      <c r="F19" s="74" t="e">
        <f>VLOOKUP('Performance Monitoring Measures'!$A19,'FY 2015-2016'!$A$2:$AF$38,11,0)</f>
        <v>#N/A</v>
      </c>
      <c r="G19" s="56" t="e">
        <f>VLOOKUP('Performance Monitoring Measures'!$A19,'FY 2015-2016'!$A$2:$AH$38,7,0)</f>
        <v>#N/A</v>
      </c>
      <c r="I19" s="80"/>
      <c r="J19" s="94"/>
      <c r="K19" s="66"/>
      <c r="L19" s="78"/>
    </row>
    <row r="20" spans="1:12" x14ac:dyDescent="0.25">
      <c r="A20" s="149"/>
      <c r="B20" s="74" t="e">
        <f>VLOOKUP('Performance Monitoring Measures'!$A20,'FY 2015-2016'!$A$2:$AF$38,4,0)</f>
        <v>#N/A</v>
      </c>
      <c r="C20" s="74" t="e">
        <f>VLOOKUP('Performance Monitoring Measures'!$A20,'FY 2015-2016'!$A$2:$AF$38,8,0)</f>
        <v>#N/A</v>
      </c>
      <c r="D20" s="74" t="e">
        <f>VLOOKUP('Performance Monitoring Measures'!$A20,'FY 2015-2016'!$A$2:$AF$38,9,0)</f>
        <v>#N/A</v>
      </c>
      <c r="E20" s="74" t="e">
        <f>VLOOKUP('Performance Monitoring Measures'!$A20,'FY 2015-2016'!$A$2:$AF$38,10,0)</f>
        <v>#N/A</v>
      </c>
      <c r="F20" s="74" t="e">
        <f>VLOOKUP('Performance Monitoring Measures'!$A20,'FY 2015-2016'!$A$2:$AF$38,11,0)</f>
        <v>#N/A</v>
      </c>
      <c r="G20" s="56" t="e">
        <f>VLOOKUP('Performance Monitoring Measures'!$A20,'FY 2015-2016'!$A$2:$AH$38,7,0)</f>
        <v>#N/A</v>
      </c>
      <c r="I20" s="80"/>
      <c r="J20" s="94"/>
      <c r="K20" s="66"/>
      <c r="L20" s="78"/>
    </row>
    <row r="21" spans="1:12" x14ac:dyDescent="0.25">
      <c r="A21" s="149"/>
      <c r="B21" s="74" t="e">
        <f>VLOOKUP('Performance Monitoring Measures'!$A21,'FY 2015-2016'!$A$2:$AF$38,4,0)</f>
        <v>#N/A</v>
      </c>
      <c r="C21" s="74" t="e">
        <f>VLOOKUP('Performance Monitoring Measures'!$A21,'FY 2015-2016'!$A$2:$AF$38,8,0)</f>
        <v>#N/A</v>
      </c>
      <c r="D21" s="74" t="e">
        <f>VLOOKUP('Performance Monitoring Measures'!$A21,'FY 2015-2016'!$A$2:$AF$38,9,0)</f>
        <v>#N/A</v>
      </c>
      <c r="E21" s="74" t="e">
        <f>VLOOKUP('Performance Monitoring Measures'!$A21,'FY 2015-2016'!$A$2:$AF$38,10,0)</f>
        <v>#N/A</v>
      </c>
      <c r="F21" s="74" t="e">
        <f>VLOOKUP('Performance Monitoring Measures'!$A21,'FY 2015-2016'!$A$2:$AF$38,11,0)</f>
        <v>#N/A</v>
      </c>
      <c r="G21" s="56" t="e">
        <f>VLOOKUP('Performance Monitoring Measures'!$A21,'FY 2015-2016'!$A$2:$AH$38,7,0)</f>
        <v>#N/A</v>
      </c>
      <c r="I21" s="80"/>
      <c r="J21" s="94"/>
      <c r="K21" s="66"/>
      <c r="L21" s="78"/>
    </row>
    <row r="22" spans="1:12" x14ac:dyDescent="0.25">
      <c r="A22" s="149"/>
      <c r="B22" s="74" t="e">
        <f>VLOOKUP('Performance Monitoring Measures'!$A22,'FY 2015-2016'!$A$2:$AF$38,4,0)</f>
        <v>#N/A</v>
      </c>
      <c r="C22" s="74" t="e">
        <f>VLOOKUP('Performance Monitoring Measures'!$A22,'FY 2015-2016'!$A$2:$AF$38,8,0)</f>
        <v>#N/A</v>
      </c>
      <c r="D22" s="74" t="e">
        <f>VLOOKUP('Performance Monitoring Measures'!$A22,'FY 2015-2016'!$A$2:$AF$38,9,0)</f>
        <v>#N/A</v>
      </c>
      <c r="E22" s="74" t="e">
        <f>VLOOKUP('Performance Monitoring Measures'!$A22,'FY 2015-2016'!$A$2:$AF$38,10,0)</f>
        <v>#N/A</v>
      </c>
      <c r="F22" s="74" t="e">
        <f>VLOOKUP('Performance Monitoring Measures'!$A22,'FY 2015-2016'!$A$2:$AF$38,11,0)</f>
        <v>#N/A</v>
      </c>
      <c r="G22" s="56" t="e">
        <f>VLOOKUP('Performance Monitoring Measures'!$A22,'FY 2015-2016'!$A$2:$AH$38,7,0)</f>
        <v>#N/A</v>
      </c>
      <c r="I22" s="80"/>
      <c r="J22" s="94"/>
      <c r="K22" s="66"/>
      <c r="L22" s="78"/>
    </row>
    <row r="23" spans="1:12" x14ac:dyDescent="0.25">
      <c r="A23" s="151"/>
      <c r="B23" s="74" t="e">
        <f>VLOOKUP('Performance Monitoring Measures'!$A23,'FY 2015-2016'!$A$2:$AF$38,4,0)</f>
        <v>#N/A</v>
      </c>
      <c r="C23" s="74" t="e">
        <f>VLOOKUP('Performance Monitoring Measures'!$A23,'FY 2015-2016'!$A$2:$AF$38,8,0)</f>
        <v>#N/A</v>
      </c>
      <c r="D23" s="74" t="e">
        <f>VLOOKUP('Performance Monitoring Measures'!$A23,'FY 2015-2016'!$A$2:$AF$38,9,0)</f>
        <v>#N/A</v>
      </c>
      <c r="E23" s="74" t="e">
        <f>VLOOKUP('Performance Monitoring Measures'!$A23,'FY 2015-2016'!$A$2:$AF$38,10,0)</f>
        <v>#N/A</v>
      </c>
      <c r="F23" s="74" t="e">
        <f>VLOOKUP('Performance Monitoring Measures'!$A23,'FY 2015-2016'!$A$2:$AF$38,11,0)</f>
        <v>#N/A</v>
      </c>
      <c r="G23" s="56" t="e">
        <f>VLOOKUP('Performance Monitoring Measures'!$A23,'FY 2015-2016'!$A$2:$AH$38,7,0)</f>
        <v>#N/A</v>
      </c>
      <c r="I23" s="80"/>
      <c r="J23" s="94"/>
      <c r="K23" s="66"/>
      <c r="L23" s="78"/>
    </row>
    <row r="24" spans="1:12" x14ac:dyDescent="0.25">
      <c r="A24" s="149"/>
      <c r="B24" s="74" t="e">
        <f>VLOOKUP('Performance Monitoring Measures'!$A24,'FY 2015-2016'!$A$2:$AF$38,4,0)</f>
        <v>#N/A</v>
      </c>
      <c r="C24" s="74" t="e">
        <f>VLOOKUP('Performance Monitoring Measures'!$A24,'FY 2015-2016'!$A$2:$AF$38,8,0)</f>
        <v>#N/A</v>
      </c>
      <c r="D24" s="74" t="e">
        <f>VLOOKUP('Performance Monitoring Measures'!$A24,'FY 2015-2016'!$A$2:$AF$38,9,0)</f>
        <v>#N/A</v>
      </c>
      <c r="E24" s="74" t="e">
        <f>VLOOKUP('Performance Monitoring Measures'!$A24,'FY 2015-2016'!$A$2:$AF$38,10,0)</f>
        <v>#N/A</v>
      </c>
      <c r="F24" s="74" t="e">
        <f>VLOOKUP('Performance Monitoring Measures'!$A24,'FY 2015-2016'!$A$2:$AF$38,11,0)</f>
        <v>#N/A</v>
      </c>
      <c r="G24" s="56" t="e">
        <f>VLOOKUP('Performance Monitoring Measures'!$A24,'FY 2015-2016'!$A$2:$AH$38,7,0)</f>
        <v>#N/A</v>
      </c>
      <c r="I24" s="80"/>
      <c r="J24" s="94"/>
      <c r="K24" s="66"/>
      <c r="L24" s="78"/>
    </row>
    <row r="25" spans="1:12" x14ac:dyDescent="0.25">
      <c r="A25" s="149"/>
      <c r="B25" s="74" t="e">
        <f>VLOOKUP('Performance Monitoring Measures'!$A25,'FY 2015-2016'!$A$2:$AF$38,4,0)</f>
        <v>#N/A</v>
      </c>
      <c r="C25" s="74" t="e">
        <f>VLOOKUP('Performance Monitoring Measures'!$A25,'FY 2015-2016'!$A$2:$AF$38,8,0)</f>
        <v>#N/A</v>
      </c>
      <c r="D25" s="74" t="e">
        <f>VLOOKUP('Performance Monitoring Measures'!$A25,'FY 2015-2016'!$A$2:$AF$38,9,0)</f>
        <v>#N/A</v>
      </c>
      <c r="E25" s="74" t="e">
        <f>VLOOKUP('Performance Monitoring Measures'!$A25,'FY 2015-2016'!$A$2:$AF$38,10,0)</f>
        <v>#N/A</v>
      </c>
      <c r="F25" s="74" t="e">
        <f>VLOOKUP('Performance Monitoring Measures'!$A25,'FY 2015-2016'!$A$2:$AF$38,11,0)</f>
        <v>#N/A</v>
      </c>
      <c r="G25" s="56" t="e">
        <f>VLOOKUP('Performance Monitoring Measures'!$A25,'FY 2015-2016'!$A$2:$AH$38,7,0)</f>
        <v>#N/A</v>
      </c>
      <c r="I25" s="80"/>
      <c r="J25" s="94"/>
      <c r="K25" s="66"/>
      <c r="L25" s="78"/>
    </row>
    <row r="26" spans="1:12" x14ac:dyDescent="0.25">
      <c r="A26" s="149"/>
      <c r="B26" s="74" t="e">
        <f>VLOOKUP('Performance Monitoring Measures'!$A26,'FY 2015-2016'!$A$2:$AF$38,4,0)</f>
        <v>#N/A</v>
      </c>
      <c r="C26" s="74" t="e">
        <f>VLOOKUP('Performance Monitoring Measures'!$A26,'FY 2015-2016'!$A$2:$AF$38,8,0)</f>
        <v>#N/A</v>
      </c>
      <c r="D26" s="74" t="e">
        <f>VLOOKUP('Performance Monitoring Measures'!$A26,'FY 2015-2016'!$A$2:$AF$38,9,0)</f>
        <v>#N/A</v>
      </c>
      <c r="E26" s="74" t="e">
        <f>VLOOKUP('Performance Monitoring Measures'!$A26,'FY 2015-2016'!$A$2:$AF$38,10,0)</f>
        <v>#N/A</v>
      </c>
      <c r="F26" s="74" t="e">
        <f>VLOOKUP('Performance Monitoring Measures'!$A26,'FY 2015-2016'!$A$2:$AF$38,11,0)</f>
        <v>#N/A</v>
      </c>
      <c r="G26" s="56" t="e">
        <f>VLOOKUP('Performance Monitoring Measures'!$A26,'FY 2015-2016'!$A$2:$AH$38,7,0)</f>
        <v>#N/A</v>
      </c>
      <c r="I26" s="80"/>
      <c r="J26" s="94"/>
      <c r="K26" s="66"/>
      <c r="L26" s="78"/>
    </row>
    <row r="27" spans="1:12" x14ac:dyDescent="0.25">
      <c r="A27" s="152"/>
      <c r="B27" s="74" t="e">
        <f>VLOOKUP('Performance Monitoring Measures'!$A27,'FY 2015-2016'!$A$2:$AF$38,4,0)</f>
        <v>#N/A</v>
      </c>
      <c r="C27" s="74" t="e">
        <f>VLOOKUP('Performance Monitoring Measures'!$A27,'FY 2015-2016'!$A$2:$AF$38,8,0)</f>
        <v>#N/A</v>
      </c>
      <c r="D27" s="74" t="e">
        <f>VLOOKUP('Performance Monitoring Measures'!$A27,'FY 2015-2016'!$A$2:$AF$38,9,0)</f>
        <v>#N/A</v>
      </c>
      <c r="E27" s="74" t="e">
        <f>VLOOKUP('Performance Monitoring Measures'!$A27,'FY 2015-2016'!$A$2:$AF$38,10,0)</f>
        <v>#N/A</v>
      </c>
      <c r="F27" s="74" t="e">
        <f>VLOOKUP('Performance Monitoring Measures'!$A27,'FY 2015-2016'!$A$2:$AF$38,11,0)</f>
        <v>#N/A</v>
      </c>
      <c r="G27" s="56" t="e">
        <f>VLOOKUP('Performance Monitoring Measures'!$A27,'FY 2015-2016'!$A$2:$AH$38,7,0)</f>
        <v>#N/A</v>
      </c>
      <c r="I27" s="80"/>
      <c r="J27" s="94"/>
      <c r="K27" s="66"/>
      <c r="L27" s="78"/>
    </row>
    <row r="28" spans="1:12" x14ac:dyDescent="0.25">
      <c r="A28" s="149"/>
      <c r="B28" s="74" t="e">
        <f>VLOOKUP('Performance Monitoring Measures'!$A28,'FY 2015-2016'!$A$2:$AF$38,4,0)</f>
        <v>#N/A</v>
      </c>
      <c r="C28" s="74" t="e">
        <f>VLOOKUP('Performance Monitoring Measures'!$A28,'FY 2015-2016'!$A$2:$AF$38,8,0)</f>
        <v>#N/A</v>
      </c>
      <c r="D28" s="74" t="e">
        <f>VLOOKUP('Performance Monitoring Measures'!$A28,'FY 2015-2016'!$A$2:$AF$38,9,0)</f>
        <v>#N/A</v>
      </c>
      <c r="E28" s="74" t="e">
        <f>VLOOKUP('Performance Monitoring Measures'!$A28,'FY 2015-2016'!$A$2:$AF$38,10,0)</f>
        <v>#N/A</v>
      </c>
      <c r="F28" s="74" t="e">
        <f>VLOOKUP('Performance Monitoring Measures'!$A28,'FY 2015-2016'!$A$2:$AF$38,11,0)</f>
        <v>#N/A</v>
      </c>
      <c r="G28" s="56" t="e">
        <f>VLOOKUP('Performance Monitoring Measures'!$A28,'FY 2015-2016'!$A$2:$AH$38,7,0)</f>
        <v>#N/A</v>
      </c>
      <c r="I28" s="80"/>
      <c r="J28" s="94"/>
      <c r="K28" s="66"/>
      <c r="L28" s="78"/>
    </row>
    <row r="29" spans="1:12" x14ac:dyDescent="0.25">
      <c r="A29" s="149"/>
      <c r="B29" s="74" t="e">
        <f>VLOOKUP('Performance Monitoring Measures'!$A29,'FY 2015-2016'!$A$2:$AF$38,4,0)</f>
        <v>#N/A</v>
      </c>
      <c r="C29" s="74" t="e">
        <f>VLOOKUP('Performance Monitoring Measures'!$A29,'FY 2015-2016'!$A$2:$AF$38,8,0)</f>
        <v>#N/A</v>
      </c>
      <c r="D29" s="74" t="e">
        <f>VLOOKUP('Performance Monitoring Measures'!$A29,'FY 2015-2016'!$A$2:$AF$38,9,0)</f>
        <v>#N/A</v>
      </c>
      <c r="E29" s="74" t="e">
        <f>VLOOKUP('Performance Monitoring Measures'!$A29,'FY 2015-2016'!$A$2:$AF$38,10,0)</f>
        <v>#N/A</v>
      </c>
      <c r="F29" s="74" t="e">
        <f>VLOOKUP('Performance Monitoring Measures'!$A29,'FY 2015-2016'!$A$2:$AF$38,11,0)</f>
        <v>#N/A</v>
      </c>
      <c r="G29" s="56" t="e">
        <f>VLOOKUP('Performance Monitoring Measures'!$A29,'FY 2015-2016'!$A$2:$AH$38,7,0)</f>
        <v>#N/A</v>
      </c>
      <c r="I29" s="93"/>
      <c r="J29" s="94"/>
      <c r="K29" s="66"/>
      <c r="L29" s="78"/>
    </row>
    <row r="30" spans="1:12" x14ac:dyDescent="0.25">
      <c r="A30" s="149"/>
      <c r="B30" s="74" t="e">
        <f>VLOOKUP('Performance Monitoring Measures'!$A30,'FY 2015-2016'!$A$2:$AF$38,4,0)</f>
        <v>#N/A</v>
      </c>
      <c r="C30" s="74" t="e">
        <f>VLOOKUP('Performance Monitoring Measures'!$A30,'FY 2015-2016'!$A$2:$AF$38,8,0)</f>
        <v>#N/A</v>
      </c>
      <c r="D30" s="74" t="e">
        <f>VLOOKUP('Performance Monitoring Measures'!$A30,'FY 2015-2016'!$A$2:$AF$38,9,0)</f>
        <v>#N/A</v>
      </c>
      <c r="E30" s="74" t="e">
        <f>VLOOKUP('Performance Monitoring Measures'!$A30,'FY 2015-2016'!$A$2:$AF$38,10,0)</f>
        <v>#N/A</v>
      </c>
      <c r="F30" s="74" t="e">
        <f>VLOOKUP('Performance Monitoring Measures'!$A30,'FY 2015-2016'!$A$2:$AF$38,11,0)</f>
        <v>#N/A</v>
      </c>
      <c r="G30" s="56" t="e">
        <f>VLOOKUP('Performance Monitoring Measures'!$A30,'FY 2015-2016'!$A$2:$AH$38,7,0)</f>
        <v>#N/A</v>
      </c>
      <c r="I30" s="95"/>
      <c r="J30" s="94"/>
      <c r="K30" s="66"/>
      <c r="L30" s="78"/>
    </row>
    <row r="31" spans="1:12" x14ac:dyDescent="0.25">
      <c r="A31" s="149"/>
      <c r="B31" s="74" t="e">
        <f>VLOOKUP('Performance Monitoring Measures'!$A31,'FY 2015-2016'!$A$2:$AF$38,4,0)</f>
        <v>#N/A</v>
      </c>
      <c r="C31" s="74" t="e">
        <f>VLOOKUP('Performance Monitoring Measures'!$A31,'FY 2015-2016'!$A$2:$AF$38,8,0)</f>
        <v>#N/A</v>
      </c>
      <c r="D31" s="74" t="e">
        <f>VLOOKUP('Performance Monitoring Measures'!$A31,'FY 2015-2016'!$A$2:$AF$38,9,0)</f>
        <v>#N/A</v>
      </c>
      <c r="E31" s="74" t="e">
        <f>VLOOKUP('Performance Monitoring Measures'!$A31,'FY 2015-2016'!$A$2:$AF$38,10,0)</f>
        <v>#N/A</v>
      </c>
      <c r="F31" s="74" t="e">
        <f>VLOOKUP('Performance Monitoring Measures'!$A31,'FY 2015-2016'!$A$2:$AF$38,11,0)</f>
        <v>#N/A</v>
      </c>
      <c r="G31" s="56" t="e">
        <f>VLOOKUP('Performance Monitoring Measures'!$A31,'FY 2015-2016'!$A$2:$AH$38,7,0)</f>
        <v>#N/A</v>
      </c>
      <c r="I31" s="93"/>
      <c r="J31" s="94"/>
      <c r="K31" s="66"/>
      <c r="L31" s="78"/>
    </row>
    <row r="32" spans="1:12" x14ac:dyDescent="0.25">
      <c r="A32" s="149"/>
      <c r="B32" s="74" t="e">
        <f>VLOOKUP('Performance Monitoring Measures'!$A32,'FY 2015-2016'!$A$2:$AF$38,4,0)</f>
        <v>#N/A</v>
      </c>
      <c r="C32" s="74" t="e">
        <f>VLOOKUP('Performance Monitoring Measures'!$A32,'FY 2015-2016'!$A$2:$AF$38,8,0)</f>
        <v>#N/A</v>
      </c>
      <c r="D32" s="74" t="e">
        <f>VLOOKUP('Performance Monitoring Measures'!$A32,'FY 2015-2016'!$A$2:$AF$38,9,0)</f>
        <v>#N/A</v>
      </c>
      <c r="E32" s="74" t="e">
        <f>VLOOKUP('Performance Monitoring Measures'!$A32,'FY 2015-2016'!$A$2:$AF$38,10,0)</f>
        <v>#N/A</v>
      </c>
      <c r="F32" s="74" t="e">
        <f>VLOOKUP('Performance Monitoring Measures'!$A32,'FY 2015-2016'!$A$2:$AF$38,11,0)</f>
        <v>#N/A</v>
      </c>
      <c r="G32" s="56" t="e">
        <f>VLOOKUP('Performance Monitoring Measures'!$A32,'FY 2015-2016'!$A$2:$AH$38,7,0)</f>
        <v>#N/A</v>
      </c>
      <c r="I32" s="80"/>
      <c r="J32" s="94"/>
      <c r="K32" s="66"/>
      <c r="L32" s="78"/>
    </row>
    <row r="33" spans="1:12" x14ac:dyDescent="0.25">
      <c r="A33" s="149"/>
      <c r="B33" s="74" t="e">
        <f>VLOOKUP('Performance Monitoring Measures'!$A33,'FY 2015-2016'!$A$2:$AF$38,4,0)</f>
        <v>#N/A</v>
      </c>
      <c r="C33" s="74" t="e">
        <f>VLOOKUP('Performance Monitoring Measures'!$A33,'FY 2015-2016'!$A$2:$AF$38,8,0)</f>
        <v>#N/A</v>
      </c>
      <c r="D33" s="74" t="e">
        <f>VLOOKUP('Performance Monitoring Measures'!$A33,'FY 2015-2016'!$A$2:$AF$38,9,0)</f>
        <v>#N/A</v>
      </c>
      <c r="E33" s="74" t="e">
        <f>VLOOKUP('Performance Monitoring Measures'!$A33,'FY 2015-2016'!$A$2:$AF$38,10,0)</f>
        <v>#N/A</v>
      </c>
      <c r="F33" s="74" t="e">
        <f>VLOOKUP('Performance Monitoring Measures'!$A33,'FY 2015-2016'!$A$2:$AF$38,11,0)</f>
        <v>#N/A</v>
      </c>
      <c r="G33" s="56" t="e">
        <f>VLOOKUP('Performance Monitoring Measures'!$A33,'FY 2015-2016'!$A$2:$AH$38,7,0)</f>
        <v>#N/A</v>
      </c>
      <c r="I33" s="80"/>
      <c r="J33" s="94"/>
      <c r="K33" s="66"/>
      <c r="L33" s="78"/>
    </row>
    <row r="34" spans="1:12" x14ac:dyDescent="0.25">
      <c r="A34" s="149"/>
      <c r="B34" s="74" t="e">
        <f>VLOOKUP('Performance Monitoring Measures'!$A34,'FY 2015-2016'!$A$2:$AF$38,4,0)</f>
        <v>#N/A</v>
      </c>
      <c r="C34" s="74" t="e">
        <f>VLOOKUP('Performance Monitoring Measures'!$A34,'FY 2015-2016'!$A$2:$AF$38,8,0)</f>
        <v>#N/A</v>
      </c>
      <c r="D34" s="74" t="e">
        <f>VLOOKUP('Performance Monitoring Measures'!$A34,'FY 2015-2016'!$A$2:$AF$38,9,0)</f>
        <v>#N/A</v>
      </c>
      <c r="E34" s="74" t="e">
        <f>VLOOKUP('Performance Monitoring Measures'!$A34,'FY 2015-2016'!$A$2:$AF$38,10,0)</f>
        <v>#N/A</v>
      </c>
      <c r="F34" s="74" t="e">
        <f>VLOOKUP('Performance Monitoring Measures'!$A34,'FY 2015-2016'!$A$2:$AF$38,11,0)</f>
        <v>#N/A</v>
      </c>
      <c r="G34" s="56" t="e">
        <f>VLOOKUP('Performance Monitoring Measures'!$A34,'FY 2015-2016'!$A$2:$AH$38,7,0)</f>
        <v>#N/A</v>
      </c>
      <c r="I34" s="80"/>
      <c r="J34" s="94"/>
      <c r="K34" s="66"/>
      <c r="L34" s="78"/>
    </row>
    <row r="35" spans="1:12" x14ac:dyDescent="0.25">
      <c r="A35" s="151"/>
      <c r="B35" s="74" t="s">
        <v>6</v>
      </c>
      <c r="C35" s="74" t="e">
        <f>VLOOKUP('Performance Monitoring Measures'!$A35,'FY 2015-2016'!$A$2:$AF$38,8,0)</f>
        <v>#N/A</v>
      </c>
      <c r="D35" s="74" t="e">
        <f>VLOOKUP('Performance Monitoring Measures'!$A35,'FY 2015-2016'!$A$2:$AF$38,9,0)</f>
        <v>#N/A</v>
      </c>
      <c r="E35" s="74" t="e">
        <f>VLOOKUP('Performance Monitoring Measures'!$A35,'FY 2015-2016'!$A$2:$AF$38,10,0)</f>
        <v>#N/A</v>
      </c>
      <c r="F35" s="74" t="e">
        <f>VLOOKUP('Performance Monitoring Measures'!$A35,'FY 2015-2016'!$A$2:$AF$38,11,0)</f>
        <v>#N/A</v>
      </c>
      <c r="G35" s="56" t="e">
        <f>VLOOKUP('Performance Monitoring Measures'!$A35,'FY 2015-2016'!$A$2:$AH$38,7,0)</f>
        <v>#N/A</v>
      </c>
      <c r="I35" s="80"/>
      <c r="J35" s="94"/>
      <c r="K35" s="66"/>
      <c r="L35" s="78"/>
    </row>
    <row r="36" spans="1:12" x14ac:dyDescent="0.25">
      <c r="A36" s="149"/>
      <c r="B36" s="52" t="e">
        <f>VLOOKUP('Performance Monitoring Measures'!$A36,'FY 2015-2016'!$A$2:$AF$38,4,0)</f>
        <v>#N/A</v>
      </c>
      <c r="C36" s="52" t="e">
        <f>VLOOKUP('Performance Monitoring Measures'!$A36,'FY 2015-2016'!$A$2:$AF$38,8,0)</f>
        <v>#N/A</v>
      </c>
      <c r="D36" s="52" t="e">
        <f>VLOOKUP('Performance Monitoring Measures'!$A36,'FY 2015-2016'!$A$2:$AF$38,9,0)</f>
        <v>#N/A</v>
      </c>
      <c r="E36" s="52" t="e">
        <f>VLOOKUP('Performance Monitoring Measures'!$A36,'FY 2015-2016'!$A$2:$AF$38,10,0)</f>
        <v>#N/A</v>
      </c>
      <c r="F36" s="52" t="e">
        <f>VLOOKUP('Performance Monitoring Measures'!$A36,'FY 2015-2016'!$A$2:$AF$38,11,0)</f>
        <v>#N/A</v>
      </c>
      <c r="G36" s="58" t="e">
        <f>VLOOKUP('Performance Monitoring Measures'!$A36,'FY 2015-2016'!$A$2:$AH$38,7,0)</f>
        <v>#N/A</v>
      </c>
      <c r="I36" s="80"/>
      <c r="J36" s="94"/>
      <c r="K36" s="66"/>
      <c r="L36" s="78"/>
    </row>
    <row r="37" spans="1:12" x14ac:dyDescent="0.25">
      <c r="A37" s="149"/>
      <c r="B37" s="169" t="e">
        <f>VLOOKUP('Performance Monitoring Measures'!$A37,'FY 2015-2016'!$A$2:$AF$38,4,0)</f>
        <v>#N/A</v>
      </c>
      <c r="C37" s="169" t="e">
        <f>VLOOKUP('Performance Monitoring Measures'!$A37,'FY 2015-2016'!$A$2:$AF$38,8,0)</f>
        <v>#N/A</v>
      </c>
      <c r="D37" s="169" t="e">
        <f>VLOOKUP('Performance Monitoring Measures'!$A37,'FY 2015-2016'!$A$2:$AF$38,9,0)</f>
        <v>#N/A</v>
      </c>
      <c r="E37" s="169" t="e">
        <f>VLOOKUP('Performance Monitoring Measures'!$A37,'FY 2015-2016'!$A$2:$AF$38,10,0)</f>
        <v>#N/A</v>
      </c>
      <c r="F37" s="169" t="e">
        <f>VLOOKUP('Performance Monitoring Measures'!$A37,'FY 2015-2016'!$A$2:$AF$38,11,0)</f>
        <v>#N/A</v>
      </c>
      <c r="G37" s="170" t="e">
        <f>VLOOKUP('Performance Monitoring Measures'!$A37,'FY 2015-2016'!$A$2:$AH$38,7,0)</f>
        <v>#N/A</v>
      </c>
      <c r="I37" s="66"/>
      <c r="J37" s="66"/>
      <c r="K37" s="66"/>
      <c r="L37" s="78"/>
    </row>
    <row r="38" spans="1:12" x14ac:dyDescent="0.25">
      <c r="A38" s="85"/>
      <c r="B38" s="85"/>
      <c r="C38" s="85"/>
      <c r="D38" s="85"/>
      <c r="E38" s="85"/>
      <c r="F38" s="85"/>
      <c r="G38" s="85"/>
    </row>
    <row r="39" spans="1:12" x14ac:dyDescent="0.25">
      <c r="A39" s="85"/>
      <c r="B39" s="85"/>
      <c r="C39" s="85"/>
      <c r="D39" s="85"/>
      <c r="E39" s="85"/>
      <c r="F39" s="85"/>
      <c r="G39" s="85"/>
    </row>
    <row r="40" spans="1:12" x14ac:dyDescent="0.25">
      <c r="A40" s="85"/>
      <c r="B40" s="85"/>
      <c r="C40" s="85"/>
      <c r="D40" s="85"/>
      <c r="E40" s="85"/>
      <c r="F40" s="85"/>
      <c r="G40" s="85"/>
    </row>
    <row r="41" spans="1:12" x14ac:dyDescent="0.25">
      <c r="A41" s="85"/>
      <c r="B41" s="85"/>
      <c r="C41" s="85"/>
      <c r="D41" s="85"/>
      <c r="E41" s="85"/>
      <c r="F41" s="85"/>
      <c r="G41" s="85"/>
    </row>
    <row r="42" spans="1:12" x14ac:dyDescent="0.25">
      <c r="A42" s="85"/>
      <c r="B42" s="85"/>
      <c r="C42" s="85"/>
      <c r="D42" s="85"/>
      <c r="E42" s="85"/>
      <c r="F42" s="85"/>
      <c r="G42" s="85"/>
    </row>
    <row r="43" spans="1:12" x14ac:dyDescent="0.25">
      <c r="A43" s="85"/>
      <c r="B43" s="85"/>
      <c r="C43" s="85"/>
      <c r="D43" s="85"/>
      <c r="E43" s="85"/>
      <c r="F43" s="85"/>
      <c r="G43" s="85"/>
    </row>
    <row r="44" spans="1:12" x14ac:dyDescent="0.25">
      <c r="A44" s="85"/>
      <c r="B44" s="85"/>
      <c r="C44" s="85"/>
      <c r="D44" s="85"/>
      <c r="E44" s="85"/>
      <c r="F44" s="85"/>
      <c r="G44" s="85"/>
    </row>
    <row r="45" spans="1:12" x14ac:dyDescent="0.25">
      <c r="A45" s="85"/>
      <c r="B45" s="85"/>
      <c r="C45" s="85"/>
      <c r="D45" s="85"/>
      <c r="E45" s="85"/>
      <c r="F45" s="85"/>
      <c r="G45" s="85"/>
    </row>
    <row r="46" spans="1:12" x14ac:dyDescent="0.25">
      <c r="A46" s="85"/>
      <c r="B46" s="85"/>
      <c r="C46" s="85"/>
      <c r="D46" s="85"/>
      <c r="E46" s="85"/>
      <c r="F46" s="85"/>
      <c r="G46" s="85"/>
    </row>
    <row r="47" spans="1:12" x14ac:dyDescent="0.25">
      <c r="A47" s="85"/>
      <c r="B47" s="85"/>
      <c r="C47" s="85"/>
      <c r="D47" s="85"/>
      <c r="E47" s="85"/>
      <c r="F47" s="85"/>
      <c r="G47" s="85"/>
    </row>
    <row r="48" spans="1:12" x14ac:dyDescent="0.25">
      <c r="A48" s="85"/>
      <c r="B48" s="85"/>
      <c r="C48" s="85"/>
      <c r="D48" s="85"/>
      <c r="E48" s="85"/>
      <c r="F48" s="85"/>
      <c r="G48" s="85"/>
    </row>
    <row r="49" spans="1:7" x14ac:dyDescent="0.25">
      <c r="A49" s="85"/>
      <c r="B49" s="85"/>
      <c r="C49" s="85"/>
      <c r="D49" s="85"/>
      <c r="E49" s="85"/>
      <c r="F49" s="85"/>
      <c r="G49" s="85"/>
    </row>
    <row r="50" spans="1:7" x14ac:dyDescent="0.25">
      <c r="A50" s="85"/>
      <c r="B50" s="85"/>
      <c r="C50" s="85"/>
      <c r="D50" s="85"/>
      <c r="E50" s="85"/>
      <c r="F50" s="85"/>
      <c r="G50" s="85"/>
    </row>
    <row r="51" spans="1:7" x14ac:dyDescent="0.25">
      <c r="A51" s="85"/>
      <c r="B51" s="85"/>
      <c r="C51" s="85"/>
      <c r="D51" s="85"/>
      <c r="E51" s="85"/>
      <c r="F51" s="85"/>
      <c r="G51" s="85"/>
    </row>
    <row r="52" spans="1:7" x14ac:dyDescent="0.25">
      <c r="A52" s="85"/>
      <c r="B52" s="85"/>
      <c r="C52" s="85"/>
      <c r="D52" s="85"/>
      <c r="E52" s="85"/>
      <c r="F52" s="85"/>
      <c r="G52" s="85"/>
    </row>
    <row r="53" spans="1:7" x14ac:dyDescent="0.25">
      <c r="A53" s="85"/>
      <c r="B53" s="85"/>
      <c r="C53" s="85"/>
      <c r="D53" s="85"/>
      <c r="E53" s="85"/>
      <c r="F53" s="85"/>
      <c r="G53" s="85"/>
    </row>
    <row r="54" spans="1:7" x14ac:dyDescent="0.25">
      <c r="A54" s="85"/>
      <c r="B54" s="85"/>
      <c r="C54" s="85"/>
      <c r="D54" s="85"/>
      <c r="E54" s="85"/>
      <c r="F54" s="85"/>
      <c r="G54" s="85"/>
    </row>
    <row r="55" spans="1:7" x14ac:dyDescent="0.25">
      <c r="A55" s="85"/>
      <c r="B55" s="85"/>
      <c r="C55" s="85"/>
      <c r="D55" s="85"/>
      <c r="E55" s="85"/>
      <c r="F55" s="85"/>
      <c r="G55" s="85"/>
    </row>
    <row r="56" spans="1:7" x14ac:dyDescent="0.25">
      <c r="A56" s="85"/>
      <c r="B56" s="85"/>
      <c r="C56" s="85"/>
      <c r="D56" s="85"/>
      <c r="E56" s="85"/>
      <c r="F56" s="85"/>
      <c r="G56" s="85"/>
    </row>
    <row r="57" spans="1:7" x14ac:dyDescent="0.25">
      <c r="A57" s="85"/>
      <c r="B57" s="85"/>
      <c r="C57" s="85"/>
      <c r="D57" s="85"/>
      <c r="E57" s="85"/>
      <c r="F57" s="85"/>
      <c r="G57" s="85"/>
    </row>
    <row r="58" spans="1:7" x14ac:dyDescent="0.25">
      <c r="A58" s="85"/>
      <c r="B58" s="85"/>
      <c r="C58" s="85"/>
      <c r="D58" s="85"/>
      <c r="E58" s="85"/>
      <c r="F58" s="85"/>
      <c r="G58" s="85"/>
    </row>
    <row r="59" spans="1:7" x14ac:dyDescent="0.25">
      <c r="A59" s="85"/>
      <c r="B59" s="85"/>
      <c r="C59" s="85"/>
      <c r="D59" s="85"/>
      <c r="E59" s="85"/>
      <c r="F59" s="85"/>
      <c r="G59" s="85"/>
    </row>
    <row r="60" spans="1:7" x14ac:dyDescent="0.25">
      <c r="A60" s="85"/>
      <c r="B60" s="85"/>
      <c r="C60" s="85"/>
      <c r="D60" s="85"/>
      <c r="E60" s="85"/>
      <c r="F60" s="85"/>
      <c r="G60" s="85"/>
    </row>
    <row r="61" spans="1:7" x14ac:dyDescent="0.25">
      <c r="A61" s="85"/>
      <c r="B61" s="85"/>
      <c r="C61" s="85"/>
      <c r="D61" s="85"/>
      <c r="E61" s="85"/>
      <c r="F61" s="85"/>
      <c r="G61" s="85"/>
    </row>
    <row r="62" spans="1:7" x14ac:dyDescent="0.25">
      <c r="A62" s="85"/>
      <c r="B62" s="85"/>
      <c r="C62" s="85"/>
      <c r="D62" s="85"/>
      <c r="E62" s="85"/>
      <c r="F62" s="85"/>
      <c r="G62" s="85"/>
    </row>
    <row r="63" spans="1:7" x14ac:dyDescent="0.25">
      <c r="A63" s="85"/>
      <c r="B63" s="85"/>
      <c r="C63" s="85"/>
      <c r="D63" s="85"/>
      <c r="E63" s="85"/>
      <c r="F63" s="85"/>
      <c r="G63" s="85"/>
    </row>
    <row r="64" spans="1:7" x14ac:dyDescent="0.25">
      <c r="A64" s="85"/>
      <c r="B64" s="85"/>
      <c r="C64" s="85"/>
      <c r="D64" s="85"/>
      <c r="E64" s="85"/>
      <c r="F64" s="85"/>
      <c r="G64" s="85"/>
    </row>
    <row r="65" spans="1:30" x14ac:dyDescent="0.25">
      <c r="A65" s="85"/>
      <c r="B65" s="85"/>
      <c r="C65" s="85"/>
      <c r="D65" s="85"/>
      <c r="E65" s="85"/>
      <c r="F65" s="85"/>
      <c r="G65" s="85"/>
    </row>
    <row r="66" spans="1:30" x14ac:dyDescent="0.25">
      <c r="A66" s="85"/>
      <c r="B66" s="85"/>
      <c r="C66" s="85"/>
      <c r="D66" s="85"/>
      <c r="E66" s="85"/>
      <c r="F66" s="85"/>
      <c r="G66" s="85"/>
    </row>
    <row r="67" spans="1:30" x14ac:dyDescent="0.25">
      <c r="A67" s="85"/>
      <c r="B67" s="85"/>
      <c r="C67" s="85"/>
      <c r="D67" s="85"/>
      <c r="E67" s="85"/>
      <c r="F67" s="85"/>
      <c r="G67" s="85"/>
    </row>
    <row r="68" spans="1:30" x14ac:dyDescent="0.25">
      <c r="A68" s="85"/>
      <c r="B68" s="85"/>
      <c r="C68" s="85"/>
      <c r="D68" s="85"/>
      <c r="E68" s="85"/>
      <c r="F68" s="85"/>
      <c r="G68" s="85"/>
    </row>
    <row r="69" spans="1:30" x14ac:dyDescent="0.25">
      <c r="A69" s="85"/>
      <c r="B69" s="85"/>
      <c r="C69" s="85"/>
      <c r="D69" s="85"/>
      <c r="E69" s="85"/>
      <c r="F69" s="85"/>
      <c r="G69" s="85"/>
    </row>
    <row r="70" spans="1:30" x14ac:dyDescent="0.25">
      <c r="A70" s="85"/>
      <c r="B70" s="85"/>
      <c r="C70" s="85"/>
      <c r="D70" s="85"/>
      <c r="E70" s="85"/>
      <c r="F70" s="85"/>
      <c r="G70" s="85"/>
      <c r="H70" s="85"/>
      <c r="I70" s="85"/>
      <c r="J70" s="85"/>
      <c r="K70" s="85"/>
      <c r="L70" s="85"/>
      <c r="M70" s="85"/>
      <c r="N70" s="85"/>
      <c r="O70" s="85"/>
      <c r="P70" s="85"/>
      <c r="Q70" s="85"/>
      <c r="R70" s="85"/>
      <c r="S70" s="85"/>
      <c r="T70" s="85"/>
      <c r="U70" s="85"/>
      <c r="V70" s="85"/>
      <c r="W70" s="85"/>
      <c r="X70" s="85"/>
      <c r="Y70" s="85"/>
      <c r="Z70" s="85"/>
      <c r="AA70" s="85"/>
      <c r="AB70" s="85"/>
      <c r="AC70" s="85"/>
      <c r="AD70" s="85"/>
    </row>
    <row r="71" spans="1:30" x14ac:dyDescent="0.25">
      <c r="A71" s="85"/>
      <c r="B71" s="85"/>
      <c r="C71" s="85"/>
      <c r="D71" s="85"/>
      <c r="E71" s="85"/>
      <c r="F71" s="85"/>
      <c r="G71" s="85"/>
      <c r="H71" s="85"/>
      <c r="I71" s="85"/>
      <c r="J71" s="85"/>
      <c r="K71" s="85"/>
      <c r="L71" s="85"/>
      <c r="M71" s="85"/>
      <c r="N71" s="85"/>
      <c r="O71" s="85"/>
      <c r="P71" s="85"/>
      <c r="Q71" s="85"/>
      <c r="R71" s="85"/>
      <c r="S71" s="85"/>
      <c r="T71" s="85"/>
      <c r="U71" s="85"/>
      <c r="V71" s="85"/>
      <c r="W71" s="85"/>
      <c r="X71" s="85"/>
      <c r="Y71" s="85"/>
      <c r="Z71" s="85"/>
      <c r="AA71" s="85"/>
      <c r="AB71" s="85"/>
      <c r="AC71" s="85"/>
      <c r="AD71" s="85"/>
    </row>
    <row r="72" spans="1:30" x14ac:dyDescent="0.25">
      <c r="A72" s="85"/>
      <c r="B72" s="85"/>
      <c r="C72" s="85"/>
      <c r="D72" s="85"/>
      <c r="E72" s="85"/>
      <c r="F72" s="85"/>
      <c r="G72" s="85"/>
      <c r="H72" s="85"/>
      <c r="I72" s="85"/>
      <c r="J72" s="85"/>
      <c r="K72" s="85"/>
      <c r="L72" s="85"/>
      <c r="M72" s="85"/>
      <c r="N72" s="85"/>
      <c r="O72" s="85"/>
      <c r="P72" s="85"/>
      <c r="Q72" s="85"/>
      <c r="R72" s="85"/>
      <c r="S72" s="85"/>
      <c r="T72" s="85"/>
      <c r="U72" s="85"/>
      <c r="V72" s="85"/>
      <c r="W72" s="85"/>
      <c r="X72" s="85"/>
      <c r="Y72" s="85"/>
      <c r="Z72" s="85"/>
      <c r="AA72" s="85"/>
      <c r="AB72" s="85"/>
      <c r="AC72" s="85"/>
      <c r="AD72" s="85"/>
    </row>
    <row r="73" spans="1:30" x14ac:dyDescent="0.25">
      <c r="A73" s="85"/>
      <c r="B73" s="85"/>
      <c r="C73" s="85"/>
      <c r="D73" s="85"/>
      <c r="E73" s="85"/>
      <c r="F73" s="85"/>
      <c r="G73" s="85"/>
      <c r="H73" s="85"/>
      <c r="I73" s="85"/>
      <c r="J73" s="85"/>
      <c r="K73" s="85"/>
      <c r="L73" s="85"/>
      <c r="M73" s="85"/>
      <c r="N73" s="85"/>
      <c r="O73" s="85"/>
      <c r="P73" s="85"/>
      <c r="Q73" s="85"/>
      <c r="R73" s="85"/>
      <c r="S73" s="85"/>
      <c r="T73" s="85"/>
      <c r="U73" s="85"/>
      <c r="V73" s="85"/>
      <c r="W73" s="85"/>
      <c r="X73" s="85"/>
      <c r="Y73" s="85"/>
      <c r="Z73" s="85"/>
      <c r="AA73" s="85"/>
      <c r="AB73" s="85"/>
      <c r="AC73" s="85"/>
      <c r="AD73" s="85"/>
    </row>
    <row r="74" spans="1:30" x14ac:dyDescent="0.25">
      <c r="A74" s="85"/>
      <c r="B74" s="85"/>
      <c r="C74" s="85"/>
      <c r="D74" s="85"/>
      <c r="E74" s="85"/>
      <c r="F74" s="85"/>
      <c r="G74" s="85"/>
      <c r="H74" s="85"/>
      <c r="I74" s="85"/>
      <c r="J74" s="85"/>
      <c r="K74" s="85"/>
      <c r="L74" s="85"/>
      <c r="M74" s="85"/>
      <c r="N74" s="85"/>
      <c r="O74" s="85"/>
      <c r="P74" s="85"/>
      <c r="Q74" s="85"/>
      <c r="R74" s="85"/>
      <c r="S74" s="85"/>
      <c r="T74" s="85"/>
      <c r="U74" s="85"/>
      <c r="V74" s="85"/>
      <c r="W74" s="85"/>
      <c r="X74" s="85"/>
      <c r="Y74" s="85"/>
      <c r="Z74" s="85"/>
      <c r="AA74" s="85"/>
      <c r="AB74" s="85"/>
      <c r="AC74" s="85"/>
      <c r="AD74" s="85"/>
    </row>
    <row r="75" spans="1:30" x14ac:dyDescent="0.25">
      <c r="A75" s="85"/>
      <c r="B75" s="85"/>
      <c r="C75" s="85"/>
      <c r="D75" s="85"/>
      <c r="E75" s="85"/>
      <c r="F75" s="85"/>
      <c r="G75" s="85"/>
      <c r="H75" s="85"/>
      <c r="I75" s="85"/>
      <c r="J75" s="85"/>
      <c r="K75" s="85"/>
      <c r="L75" s="85"/>
      <c r="M75" s="85"/>
      <c r="N75" s="85"/>
      <c r="O75" s="85"/>
      <c r="P75" s="85"/>
      <c r="Q75" s="85"/>
      <c r="R75" s="85"/>
      <c r="S75" s="85"/>
      <c r="T75" s="85"/>
      <c r="U75" s="85"/>
      <c r="V75" s="85"/>
      <c r="W75" s="85"/>
      <c r="X75" s="85"/>
      <c r="Y75" s="85"/>
      <c r="Z75" s="85"/>
      <c r="AA75" s="85"/>
      <c r="AB75" s="85"/>
      <c r="AC75" s="85"/>
      <c r="AD75" s="85"/>
    </row>
    <row r="76" spans="1:30" x14ac:dyDescent="0.25">
      <c r="A76" s="85"/>
      <c r="B76" s="85"/>
      <c r="C76" s="85"/>
      <c r="D76" s="85"/>
      <c r="E76" s="85"/>
      <c r="F76" s="85"/>
      <c r="G76" s="85"/>
      <c r="H76" s="85"/>
      <c r="I76" s="85"/>
      <c r="J76" s="85"/>
      <c r="K76" s="85"/>
      <c r="L76" s="85"/>
      <c r="M76" s="85"/>
      <c r="N76" s="85"/>
      <c r="O76" s="85"/>
      <c r="P76" s="85"/>
      <c r="Q76" s="85"/>
      <c r="R76" s="85"/>
      <c r="S76" s="85"/>
      <c r="T76" s="85"/>
      <c r="U76" s="85"/>
      <c r="V76" s="85"/>
      <c r="W76" s="85"/>
      <c r="X76" s="85"/>
      <c r="Y76" s="85"/>
      <c r="Z76" s="85"/>
      <c r="AA76" s="85"/>
      <c r="AB76" s="85"/>
      <c r="AC76" s="85"/>
      <c r="AD76" s="85"/>
    </row>
    <row r="77" spans="1:30" x14ac:dyDescent="0.25">
      <c r="A77" s="85"/>
      <c r="B77" s="85"/>
      <c r="C77" s="85"/>
      <c r="D77" s="85"/>
      <c r="E77" s="85"/>
      <c r="F77" s="85"/>
      <c r="G77" s="85"/>
      <c r="H77" s="85"/>
      <c r="I77" s="85"/>
      <c r="J77" s="85"/>
      <c r="K77" s="85"/>
      <c r="L77" s="85"/>
      <c r="M77" s="85"/>
      <c r="N77" s="85"/>
      <c r="O77" s="85"/>
      <c r="P77" s="85"/>
      <c r="Q77" s="85"/>
      <c r="R77" s="85"/>
      <c r="S77" s="85"/>
      <c r="T77" s="85"/>
      <c r="U77" s="85"/>
      <c r="V77" s="85"/>
      <c r="W77" s="85"/>
      <c r="X77" s="85"/>
      <c r="Y77" s="85"/>
      <c r="Z77" s="85"/>
      <c r="AA77" s="85"/>
      <c r="AB77" s="85"/>
      <c r="AC77" s="85"/>
      <c r="AD77" s="85"/>
    </row>
    <row r="78" spans="1:30" x14ac:dyDescent="0.25">
      <c r="A78" s="85"/>
      <c r="B78" s="85"/>
      <c r="C78" s="85"/>
      <c r="D78" s="85"/>
      <c r="E78" s="85"/>
      <c r="F78" s="85"/>
      <c r="G78" s="85"/>
      <c r="H78" s="85"/>
      <c r="I78" s="85"/>
      <c r="J78" s="85"/>
      <c r="K78" s="85"/>
      <c r="L78" s="85"/>
      <c r="M78" s="85"/>
      <c r="N78" s="85"/>
      <c r="O78" s="85"/>
      <c r="P78" s="85"/>
      <c r="Q78" s="85"/>
      <c r="R78" s="85"/>
      <c r="S78" s="85"/>
      <c r="T78" s="85"/>
      <c r="U78" s="85"/>
      <c r="V78" s="85"/>
      <c r="W78" s="85"/>
      <c r="X78" s="85"/>
      <c r="Y78" s="85"/>
      <c r="Z78" s="85"/>
      <c r="AA78" s="85"/>
      <c r="AB78" s="85"/>
      <c r="AC78" s="85"/>
      <c r="AD78" s="85"/>
    </row>
    <row r="79" spans="1:30" x14ac:dyDescent="0.25">
      <c r="A79" s="85"/>
      <c r="B79" s="85"/>
      <c r="C79" s="85"/>
      <c r="D79" s="85"/>
      <c r="E79" s="85"/>
      <c r="F79" s="85"/>
      <c r="G79" s="85"/>
      <c r="H79" s="85"/>
      <c r="I79" s="85"/>
      <c r="J79" s="85"/>
      <c r="K79" s="85"/>
      <c r="L79" s="85"/>
      <c r="M79" s="85"/>
      <c r="N79" s="85"/>
      <c r="O79" s="85"/>
      <c r="P79" s="85"/>
      <c r="Q79" s="85"/>
      <c r="R79" s="85"/>
      <c r="S79" s="85"/>
      <c r="T79" s="85"/>
      <c r="U79" s="85"/>
      <c r="V79" s="85"/>
      <c r="W79" s="85"/>
      <c r="X79" s="85"/>
      <c r="Y79" s="85"/>
      <c r="Z79" s="85"/>
      <c r="AA79" s="85"/>
      <c r="AB79" s="85"/>
      <c r="AC79" s="85"/>
      <c r="AD79" s="85"/>
    </row>
    <row r="80" spans="1:30" x14ac:dyDescent="0.25">
      <c r="A80" s="85"/>
      <c r="B80" s="85"/>
      <c r="C80" s="85"/>
      <c r="D80" s="85"/>
      <c r="E80" s="85"/>
      <c r="F80" s="85"/>
      <c r="G80" s="85"/>
      <c r="H80" s="85"/>
      <c r="I80" s="85"/>
      <c r="J80" s="85"/>
      <c r="K80" s="85"/>
      <c r="L80" s="85"/>
      <c r="M80" s="85"/>
      <c r="N80" s="85"/>
      <c r="O80" s="85"/>
      <c r="P80" s="85"/>
      <c r="Q80" s="85"/>
      <c r="R80" s="85"/>
      <c r="S80" s="85"/>
      <c r="T80" s="85"/>
      <c r="U80" s="85"/>
      <c r="V80" s="85"/>
      <c r="W80" s="85"/>
      <c r="X80" s="85"/>
      <c r="Y80" s="85"/>
      <c r="Z80" s="85"/>
      <c r="AA80" s="85"/>
      <c r="AB80" s="85"/>
      <c r="AC80" s="85"/>
      <c r="AD80" s="85"/>
    </row>
    <row r="81" spans="1:30" x14ac:dyDescent="0.25">
      <c r="A81" s="85"/>
      <c r="B81" s="85"/>
      <c r="C81" s="85"/>
      <c r="D81" s="85"/>
      <c r="E81" s="85"/>
      <c r="F81" s="85"/>
      <c r="G81" s="85"/>
      <c r="H81" s="85"/>
      <c r="I81" s="85"/>
      <c r="J81" s="85"/>
      <c r="K81" s="85"/>
      <c r="L81" s="85"/>
      <c r="M81" s="85"/>
      <c r="N81" s="85"/>
      <c r="O81" s="85"/>
      <c r="P81" s="85"/>
      <c r="Q81" s="85"/>
      <c r="R81" s="85"/>
      <c r="S81" s="85"/>
      <c r="T81" s="85"/>
      <c r="U81" s="85"/>
      <c r="V81" s="85"/>
      <c r="W81" s="85"/>
      <c r="X81" s="85"/>
      <c r="Y81" s="85"/>
      <c r="Z81" s="85"/>
      <c r="AA81" s="85"/>
      <c r="AB81" s="85"/>
      <c r="AC81" s="85"/>
      <c r="AD81" s="85"/>
    </row>
    <row r="82" spans="1:30" x14ac:dyDescent="0.25">
      <c r="A82" s="85"/>
      <c r="B82" s="85"/>
      <c r="C82" s="85"/>
      <c r="D82" s="85"/>
      <c r="E82" s="85"/>
      <c r="F82" s="85"/>
      <c r="G82" s="85"/>
      <c r="H82" s="85"/>
      <c r="I82" s="85"/>
      <c r="J82" s="85"/>
      <c r="K82" s="85"/>
      <c r="L82" s="85"/>
      <c r="M82" s="85"/>
      <c r="N82" s="85"/>
      <c r="O82" s="85"/>
      <c r="P82" s="85"/>
      <c r="Q82" s="85"/>
      <c r="R82" s="85"/>
      <c r="S82" s="85"/>
      <c r="T82" s="85"/>
      <c r="U82" s="85"/>
      <c r="V82" s="85"/>
      <c r="W82" s="85"/>
      <c r="X82" s="85"/>
      <c r="Y82" s="85"/>
      <c r="Z82" s="85"/>
      <c r="AA82" s="85"/>
      <c r="AB82" s="85"/>
      <c r="AC82" s="85"/>
      <c r="AD82" s="85"/>
    </row>
    <row r="83" spans="1:30" x14ac:dyDescent="0.25">
      <c r="A83" s="85"/>
      <c r="B83" s="85"/>
      <c r="C83" s="85"/>
      <c r="D83" s="85"/>
      <c r="E83" s="85"/>
      <c r="F83" s="85"/>
      <c r="G83" s="85"/>
      <c r="H83" s="85"/>
      <c r="I83" s="85"/>
      <c r="J83" s="85"/>
      <c r="K83" s="85"/>
      <c r="L83" s="85"/>
      <c r="M83" s="85"/>
      <c r="N83" s="85"/>
      <c r="O83" s="85"/>
      <c r="P83" s="85"/>
      <c r="Q83" s="85"/>
      <c r="R83" s="85"/>
      <c r="S83" s="85"/>
      <c r="T83" s="85"/>
      <c r="U83" s="85"/>
      <c r="V83" s="85"/>
      <c r="W83" s="85"/>
      <c r="X83" s="85"/>
      <c r="Y83" s="85"/>
      <c r="Z83" s="85"/>
      <c r="AA83" s="85"/>
      <c r="AB83" s="85"/>
      <c r="AC83" s="85"/>
      <c r="AD83" s="85"/>
    </row>
    <row r="84" spans="1:30" x14ac:dyDescent="0.25">
      <c r="A84" s="85"/>
      <c r="B84" s="85"/>
      <c r="C84" s="85"/>
      <c r="D84" s="85"/>
      <c r="E84" s="85"/>
      <c r="F84" s="85"/>
      <c r="G84" s="85"/>
      <c r="H84" s="85"/>
      <c r="I84" s="85"/>
      <c r="J84" s="85"/>
      <c r="K84" s="85"/>
      <c r="L84" s="85"/>
      <c r="M84" s="85"/>
      <c r="N84" s="85"/>
      <c r="O84" s="85"/>
      <c r="P84" s="85"/>
      <c r="Q84" s="85"/>
      <c r="R84" s="85"/>
      <c r="S84" s="85"/>
      <c r="T84" s="85"/>
      <c r="U84" s="85"/>
      <c r="V84" s="85"/>
      <c r="W84" s="85"/>
      <c r="X84" s="85"/>
      <c r="Y84" s="85"/>
      <c r="Z84" s="85"/>
      <c r="AA84" s="85"/>
      <c r="AB84" s="85"/>
      <c r="AC84" s="85"/>
      <c r="AD84" s="85"/>
    </row>
    <row r="85" spans="1:30" x14ac:dyDescent="0.25">
      <c r="A85" s="85"/>
      <c r="B85" s="85"/>
      <c r="C85" s="85"/>
      <c r="D85" s="85"/>
      <c r="E85" s="85"/>
      <c r="F85" s="85"/>
      <c r="G85" s="85"/>
      <c r="H85" s="85"/>
      <c r="I85" s="85"/>
      <c r="J85" s="85"/>
      <c r="K85" s="85"/>
      <c r="L85" s="85"/>
      <c r="M85" s="85"/>
      <c r="N85" s="85"/>
      <c r="O85" s="85"/>
      <c r="P85" s="85"/>
      <c r="Q85" s="85"/>
      <c r="R85" s="85"/>
      <c r="S85" s="85"/>
      <c r="T85" s="85"/>
      <c r="U85" s="85"/>
      <c r="V85" s="85"/>
      <c r="W85" s="85"/>
      <c r="X85" s="85"/>
      <c r="Y85" s="85"/>
      <c r="Z85" s="85"/>
      <c r="AA85" s="85"/>
      <c r="AB85" s="85"/>
      <c r="AC85" s="85"/>
      <c r="AD85" s="85"/>
    </row>
    <row r="86" spans="1:30" x14ac:dyDescent="0.25">
      <c r="A86" s="85"/>
      <c r="B86" s="85"/>
      <c r="C86" s="85"/>
      <c r="D86" s="85"/>
      <c r="E86" s="85"/>
      <c r="F86" s="85"/>
      <c r="G86" s="85"/>
      <c r="H86" s="85"/>
      <c r="I86" s="85"/>
      <c r="J86" s="85"/>
      <c r="K86" s="85"/>
      <c r="L86" s="85"/>
      <c r="M86" s="85"/>
      <c r="N86" s="85"/>
      <c r="O86" s="85"/>
      <c r="P86" s="85"/>
      <c r="Q86" s="85"/>
      <c r="R86" s="85"/>
      <c r="S86" s="85"/>
      <c r="T86" s="85"/>
      <c r="U86" s="85"/>
      <c r="V86" s="85"/>
      <c r="W86" s="85"/>
      <c r="X86" s="85"/>
      <c r="Y86" s="85"/>
      <c r="Z86" s="85"/>
      <c r="AA86" s="85"/>
      <c r="AB86" s="85"/>
      <c r="AC86" s="85"/>
      <c r="AD86" s="85"/>
    </row>
    <row r="87" spans="1:30" x14ac:dyDescent="0.25">
      <c r="A87" s="85"/>
      <c r="B87" s="85"/>
      <c r="C87" s="85"/>
      <c r="D87" s="85"/>
      <c r="E87" s="85"/>
      <c r="F87" s="85"/>
      <c r="G87" s="85"/>
      <c r="H87" s="85"/>
      <c r="I87" s="85"/>
      <c r="J87" s="85"/>
      <c r="K87" s="85"/>
      <c r="L87" s="85"/>
      <c r="M87" s="85"/>
      <c r="N87" s="85"/>
      <c r="O87" s="85"/>
      <c r="P87" s="85"/>
      <c r="Q87" s="85"/>
      <c r="R87" s="85"/>
      <c r="S87" s="85"/>
      <c r="T87" s="85"/>
      <c r="U87" s="85"/>
      <c r="V87" s="85"/>
      <c r="W87" s="85"/>
      <c r="X87" s="85"/>
      <c r="Y87" s="85"/>
      <c r="Z87" s="85"/>
      <c r="AA87" s="85"/>
      <c r="AB87" s="85"/>
      <c r="AC87" s="85"/>
      <c r="AD87" s="85"/>
    </row>
    <row r="88" spans="1:30" x14ac:dyDescent="0.25">
      <c r="A88" s="85"/>
      <c r="B88" s="85"/>
      <c r="C88" s="85"/>
      <c r="D88" s="85"/>
      <c r="E88" s="85"/>
      <c r="F88" s="85"/>
      <c r="G88" s="85"/>
      <c r="H88" s="85"/>
      <c r="I88" s="85"/>
      <c r="J88" s="85"/>
      <c r="K88" s="85"/>
      <c r="L88" s="85"/>
      <c r="M88" s="85"/>
      <c r="N88" s="85"/>
      <c r="O88" s="85"/>
      <c r="P88" s="85"/>
      <c r="Q88" s="85"/>
      <c r="R88" s="85"/>
      <c r="S88" s="85"/>
      <c r="T88" s="85"/>
      <c r="U88" s="85"/>
      <c r="V88" s="85"/>
      <c r="W88" s="85"/>
      <c r="X88" s="85"/>
      <c r="Y88" s="85"/>
      <c r="Z88" s="85"/>
      <c r="AA88" s="85"/>
      <c r="AB88" s="85"/>
      <c r="AC88" s="85"/>
      <c r="AD88" s="85"/>
    </row>
    <row r="89" spans="1:30" x14ac:dyDescent="0.25">
      <c r="A89" s="85"/>
      <c r="B89" s="85"/>
      <c r="C89" s="85"/>
      <c r="D89" s="85"/>
      <c r="E89" s="85"/>
      <c r="F89" s="85"/>
      <c r="G89" s="85"/>
      <c r="H89" s="85"/>
      <c r="I89" s="85"/>
      <c r="J89" s="85"/>
      <c r="K89" s="85"/>
      <c r="L89" s="85"/>
      <c r="M89" s="85"/>
      <c r="N89" s="85"/>
      <c r="O89" s="85"/>
      <c r="P89" s="85"/>
      <c r="Q89" s="85"/>
      <c r="R89" s="85"/>
      <c r="S89" s="85"/>
      <c r="T89" s="85"/>
      <c r="U89" s="85"/>
      <c r="V89" s="85"/>
      <c r="W89" s="85"/>
      <c r="X89" s="85"/>
      <c r="Y89" s="85"/>
      <c r="Z89" s="85"/>
      <c r="AA89" s="85"/>
      <c r="AB89" s="85"/>
      <c r="AC89" s="85"/>
      <c r="AD89" s="85"/>
    </row>
    <row r="90" spans="1:30" x14ac:dyDescent="0.25">
      <c r="A90" s="85"/>
      <c r="B90" s="85"/>
      <c r="C90" s="85"/>
      <c r="D90" s="85"/>
      <c r="E90" s="85"/>
      <c r="F90" s="85"/>
      <c r="G90" s="85"/>
      <c r="H90" s="85"/>
      <c r="I90" s="85"/>
      <c r="J90" s="85"/>
      <c r="K90" s="85"/>
      <c r="L90" s="85"/>
      <c r="M90" s="85"/>
      <c r="N90" s="85"/>
      <c r="O90" s="85"/>
      <c r="P90" s="85"/>
      <c r="Q90" s="85"/>
      <c r="R90" s="85"/>
      <c r="S90" s="85"/>
      <c r="T90" s="85"/>
      <c r="U90" s="85"/>
      <c r="V90" s="85"/>
      <c r="W90" s="85"/>
      <c r="X90" s="85"/>
      <c r="Y90" s="85"/>
      <c r="Z90" s="85"/>
      <c r="AA90" s="85"/>
      <c r="AB90" s="85"/>
      <c r="AC90" s="85"/>
      <c r="AD90" s="85"/>
    </row>
    <row r="91" spans="1:30" x14ac:dyDescent="0.25">
      <c r="A91" s="85"/>
      <c r="B91" s="85"/>
      <c r="C91" s="85"/>
      <c r="D91" s="85"/>
      <c r="E91" s="85"/>
      <c r="F91" s="85"/>
      <c r="G91" s="85"/>
      <c r="H91" s="85"/>
      <c r="I91" s="85"/>
      <c r="J91" s="85"/>
      <c r="K91" s="85"/>
      <c r="L91" s="85"/>
      <c r="M91" s="85"/>
      <c r="N91" s="85"/>
      <c r="O91" s="85"/>
      <c r="P91" s="85"/>
      <c r="Q91" s="85"/>
      <c r="R91" s="85"/>
      <c r="S91" s="85"/>
      <c r="T91" s="85"/>
      <c r="U91" s="85"/>
      <c r="V91" s="85"/>
      <c r="W91" s="85"/>
      <c r="X91" s="85"/>
      <c r="Y91" s="85"/>
      <c r="Z91" s="85"/>
      <c r="AA91" s="85"/>
      <c r="AB91" s="85"/>
      <c r="AC91" s="85"/>
      <c r="AD91" s="85"/>
    </row>
  </sheetData>
  <pageMargins left="0.75" right="0.75" top="1" bottom="1" header="0.5" footer="0.5"/>
  <pageSetup orientation="portrait" horizontalDpi="4294967292" verticalDpi="4294967292"/>
  <drawing r:id="rId1"/>
  <tableParts count="1">
    <tablePart r:id="rId2"/>
  </tablePart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workbookViewId="0"/>
  </sheetViews>
  <sheetFormatPr defaultColWidth="11" defaultRowHeight="15.75" x14ac:dyDescent="0.25"/>
  <cols>
    <col min="1" max="1" width="63.625" customWidth="1"/>
    <col min="2" max="2" width="12.375" customWidth="1"/>
    <col min="3" max="10" width="24.875" customWidth="1"/>
    <col min="11" max="11" width="37.875" customWidth="1"/>
  </cols>
  <sheetData>
    <row r="1" spans="1:18" s="5" customFormat="1" ht="63" x14ac:dyDescent="0.25">
      <c r="A1" s="27" t="s">
        <v>37</v>
      </c>
      <c r="B1" s="27" t="s">
        <v>28</v>
      </c>
      <c r="C1" s="26" t="s">
        <v>97</v>
      </c>
      <c r="D1" s="26" t="s">
        <v>98</v>
      </c>
      <c r="E1" s="26" t="s">
        <v>99</v>
      </c>
      <c r="F1" s="26" t="s">
        <v>103</v>
      </c>
      <c r="G1" s="26" t="s">
        <v>101</v>
      </c>
      <c r="H1" s="26" t="s">
        <v>104</v>
      </c>
      <c r="I1" s="26" t="s">
        <v>102</v>
      </c>
      <c r="J1" s="79" t="s">
        <v>100</v>
      </c>
      <c r="K1" s="79" t="s">
        <v>9</v>
      </c>
      <c r="L1" s="96"/>
      <c r="M1" s="96"/>
      <c r="N1" s="96"/>
      <c r="O1" s="96"/>
      <c r="P1" s="96"/>
      <c r="Q1" s="96"/>
      <c r="R1" s="96"/>
    </row>
    <row r="2" spans="1:18" x14ac:dyDescent="0.25">
      <c r="A2" s="127"/>
      <c r="B2" s="10" t="e">
        <f>VLOOKUP('Recidivism Rate'!$A2,'FY 2015-2016'!$A$2:$AF$38,4,0)</f>
        <v>#N/A</v>
      </c>
      <c r="C2" s="105"/>
      <c r="D2" s="105"/>
      <c r="E2" s="105"/>
      <c r="F2" s="105"/>
      <c r="G2" s="105"/>
      <c r="H2" s="31" t="e">
        <f>SUM('Recidivism Rate'!$D2/'Recidivism Rate'!$C2)</f>
        <v>#DIV/0!</v>
      </c>
      <c r="I2" s="31" t="e">
        <f>SUM('Recidivism Rate'!$G2/'Recidivism Rate'!$C2)</f>
        <v>#DIV/0!</v>
      </c>
      <c r="J2" s="31" t="e">
        <f>SUM('Recidivism Rate'!$E2/'Recidivism Rate'!$D2)</f>
        <v>#DIV/0!</v>
      </c>
      <c r="K2" s="105"/>
      <c r="L2" s="77"/>
      <c r="M2" s="77"/>
      <c r="N2" s="77"/>
      <c r="O2" s="77"/>
      <c r="P2" s="77"/>
      <c r="Q2" s="77"/>
      <c r="R2" s="77"/>
    </row>
    <row r="3" spans="1:18" x14ac:dyDescent="0.25">
      <c r="A3" s="149"/>
      <c r="B3" s="14" t="e">
        <f>VLOOKUP('Recidivism Rate'!$A3,'FY 2015-2016'!$A$2:$AF$38,4,0)</f>
        <v>#N/A</v>
      </c>
      <c r="C3" s="87"/>
      <c r="D3" s="87"/>
      <c r="E3" s="87"/>
      <c r="F3" s="87"/>
      <c r="G3" s="87"/>
      <c r="H3" s="31" t="e">
        <f>SUM('Recidivism Rate'!$D3/'Recidivism Rate'!$C3)</f>
        <v>#DIV/0!</v>
      </c>
      <c r="I3" s="31" t="e">
        <f>SUM('Recidivism Rate'!$G3/'Recidivism Rate'!$C3)</f>
        <v>#DIV/0!</v>
      </c>
      <c r="J3" s="31" t="e">
        <f>SUM('Recidivism Rate'!$E3/'Recidivism Rate'!$D3)</f>
        <v>#DIV/0!</v>
      </c>
      <c r="K3" s="31"/>
      <c r="L3" s="77"/>
      <c r="M3" s="77"/>
      <c r="N3" s="77"/>
      <c r="O3" s="77"/>
      <c r="P3" s="77"/>
      <c r="Q3" s="77"/>
      <c r="R3" s="77"/>
    </row>
    <row r="4" spans="1:18" x14ac:dyDescent="0.25">
      <c r="A4" s="150"/>
      <c r="B4" s="10" t="e">
        <f>VLOOKUP('Recidivism Rate'!$A4,'FY 2015-2016'!$A$2:$AF$38,4,0)</f>
        <v>#N/A</v>
      </c>
      <c r="C4" s="105"/>
      <c r="D4" s="105"/>
      <c r="E4" s="105"/>
      <c r="F4" s="105"/>
      <c r="G4" s="105"/>
      <c r="H4" s="31" t="e">
        <f>SUM('Recidivism Rate'!$D4/'Recidivism Rate'!$C4)</f>
        <v>#DIV/0!</v>
      </c>
      <c r="I4" s="31" t="e">
        <f>SUM('Recidivism Rate'!$G4/'Recidivism Rate'!$C4)</f>
        <v>#DIV/0!</v>
      </c>
      <c r="J4" s="31" t="e">
        <f>SUM('Recidivism Rate'!$E4/'Recidivism Rate'!$D4)</f>
        <v>#DIV/0!</v>
      </c>
      <c r="K4" s="105"/>
      <c r="L4" s="77"/>
      <c r="M4" s="77"/>
      <c r="N4" s="77"/>
      <c r="O4" s="77"/>
      <c r="P4" s="77"/>
      <c r="Q4" s="77"/>
      <c r="R4" s="77"/>
    </row>
    <row r="5" spans="1:18" x14ac:dyDescent="0.25">
      <c r="A5" s="149"/>
      <c r="B5" s="14" t="e">
        <f>VLOOKUP('Recidivism Rate'!$A5,'FY 2015-2016'!$A$2:$AF$38,4,0)</f>
        <v>#N/A</v>
      </c>
      <c r="C5" s="162"/>
      <c r="D5" s="162"/>
      <c r="E5" s="162"/>
      <c r="F5" s="162"/>
      <c r="G5" s="162"/>
      <c r="H5" s="31" t="e">
        <f>SUM('Recidivism Rate'!$D5/'Recidivism Rate'!$C5)</f>
        <v>#DIV/0!</v>
      </c>
      <c r="I5" s="31" t="e">
        <f>SUM('Recidivism Rate'!$G5/'Recidivism Rate'!$C5)</f>
        <v>#DIV/0!</v>
      </c>
      <c r="J5" s="31" t="e">
        <f>SUM('Recidivism Rate'!$E5/'Recidivism Rate'!$D5)</f>
        <v>#DIV/0!</v>
      </c>
      <c r="K5" s="162"/>
      <c r="L5" s="77"/>
      <c r="M5" s="77"/>
      <c r="N5" s="77"/>
      <c r="O5" s="77"/>
      <c r="P5" s="77"/>
      <c r="Q5" s="77"/>
      <c r="R5" s="77"/>
    </row>
    <row r="6" spans="1:18" x14ac:dyDescent="0.25">
      <c r="A6" s="149"/>
      <c r="B6" s="11" t="e">
        <f>VLOOKUP('Recidivism Rate'!$A6,'FY 2015-2016'!$A$2:$AF$38,4,0)</f>
        <v>#N/A</v>
      </c>
      <c r="C6" s="105"/>
      <c r="D6" s="105"/>
      <c r="E6" s="105"/>
      <c r="F6" s="105"/>
      <c r="G6" s="87"/>
      <c r="H6" s="31" t="e">
        <f>SUM('Recidivism Rate'!$D6/'Recidivism Rate'!$C6)</f>
        <v>#DIV/0!</v>
      </c>
      <c r="I6" s="31" t="e">
        <f>SUM('Recidivism Rate'!$G6/'Recidivism Rate'!$C6)</f>
        <v>#DIV/0!</v>
      </c>
      <c r="J6" s="31" t="e">
        <f>SUM('Recidivism Rate'!$E6/'Recidivism Rate'!$D6)</f>
        <v>#DIV/0!</v>
      </c>
      <c r="K6" s="97"/>
      <c r="L6" s="77"/>
      <c r="M6" s="77"/>
      <c r="N6" s="77"/>
      <c r="O6" s="77"/>
      <c r="P6" s="77"/>
      <c r="Q6" s="77"/>
      <c r="R6" s="77"/>
    </row>
    <row r="7" spans="1:18" x14ac:dyDescent="0.25">
      <c r="A7" s="151"/>
      <c r="B7" s="14" t="e">
        <f>VLOOKUP('Recidivism Rate'!$A7,'FY 2015-2016'!$A$2:$AF$38,4,0)</f>
        <v>#N/A</v>
      </c>
      <c r="C7" s="162"/>
      <c r="D7" s="162"/>
      <c r="E7" s="162"/>
      <c r="F7" s="162"/>
      <c r="G7" s="162"/>
      <c r="H7" s="31" t="e">
        <f>SUM('Recidivism Rate'!$D7/'Recidivism Rate'!$C7)</f>
        <v>#DIV/0!</v>
      </c>
      <c r="I7" s="31" t="e">
        <f>SUM('Recidivism Rate'!$G7/'Recidivism Rate'!$C7)</f>
        <v>#DIV/0!</v>
      </c>
      <c r="J7" s="31" t="e">
        <f>SUM('Recidivism Rate'!$E7/'Recidivism Rate'!$D7)</f>
        <v>#DIV/0!</v>
      </c>
      <c r="K7" s="162"/>
      <c r="L7" s="77"/>
      <c r="M7" s="77"/>
      <c r="N7" s="77"/>
      <c r="O7" s="77"/>
      <c r="P7" s="77"/>
      <c r="Q7" s="77"/>
      <c r="R7" s="77"/>
    </row>
    <row r="8" spans="1:18" x14ac:dyDescent="0.25">
      <c r="A8" s="149"/>
      <c r="B8" s="11" t="e">
        <f>VLOOKUP('Recidivism Rate'!$A8,'FY 2015-2016'!$A$2:$AF$38,4,0)</f>
        <v>#N/A</v>
      </c>
      <c r="C8" s="105"/>
      <c r="D8" s="105"/>
      <c r="E8" s="105"/>
      <c r="F8" s="105"/>
      <c r="G8" s="105"/>
      <c r="H8" s="31" t="e">
        <f>SUM('Recidivism Rate'!$D8/'Recidivism Rate'!$C8)</f>
        <v>#DIV/0!</v>
      </c>
      <c r="I8" s="31" t="e">
        <f>SUM('Recidivism Rate'!$G8/'Recidivism Rate'!$C8)</f>
        <v>#DIV/0!</v>
      </c>
      <c r="J8" s="31" t="e">
        <f>SUM('Recidivism Rate'!$E8/'Recidivism Rate'!$D8)</f>
        <v>#DIV/0!</v>
      </c>
      <c r="K8" s="105"/>
      <c r="L8" s="77"/>
      <c r="M8" s="77"/>
      <c r="N8" s="77"/>
      <c r="O8" s="77"/>
      <c r="P8" s="77"/>
      <c r="Q8" s="77"/>
      <c r="R8" s="77"/>
    </row>
    <row r="9" spans="1:18" x14ac:dyDescent="0.25">
      <c r="A9" s="149"/>
      <c r="B9" s="12" t="e">
        <f>VLOOKUP('Recidivism Rate'!$A9,'FY 2015-2016'!$A$2:$AF$38,4,0)</f>
        <v>#N/A</v>
      </c>
      <c r="C9" s="87"/>
      <c r="D9" s="87"/>
      <c r="E9" s="87"/>
      <c r="F9" s="87"/>
      <c r="G9" s="87"/>
      <c r="H9" s="31" t="e">
        <f>SUM('Recidivism Rate'!$D9/'Recidivism Rate'!$C9)</f>
        <v>#DIV/0!</v>
      </c>
      <c r="I9" s="31" t="e">
        <f>SUM('Recidivism Rate'!$G9/'Recidivism Rate'!$C9)</f>
        <v>#DIV/0!</v>
      </c>
      <c r="J9" s="31" t="e">
        <f>SUM('Recidivism Rate'!$E9/'Recidivism Rate'!$D9)</f>
        <v>#DIV/0!</v>
      </c>
      <c r="K9" s="31"/>
      <c r="L9" s="77"/>
      <c r="M9" s="77"/>
      <c r="N9" s="77"/>
      <c r="O9" s="77"/>
      <c r="P9" s="77"/>
      <c r="Q9" s="77"/>
      <c r="R9" s="77"/>
    </row>
    <row r="10" spans="1:18" x14ac:dyDescent="0.25">
      <c r="A10" s="149"/>
      <c r="B10" s="10" t="e">
        <f>VLOOKUP('Recidivism Rate'!$A10,'FY 2015-2016'!$A$2:$AF$38,4,0)</f>
        <v>#N/A</v>
      </c>
      <c r="C10" s="87"/>
      <c r="D10" s="87"/>
      <c r="E10" s="87"/>
      <c r="F10" s="87"/>
      <c r="G10" s="87"/>
      <c r="H10" s="31" t="e">
        <f>SUM('Recidivism Rate'!$D10/'Recidivism Rate'!$C10)</f>
        <v>#DIV/0!</v>
      </c>
      <c r="I10" s="31" t="e">
        <f>SUM('Recidivism Rate'!$G10/'Recidivism Rate'!$C10)</f>
        <v>#DIV/0!</v>
      </c>
      <c r="J10" s="31" t="e">
        <f>SUM('Recidivism Rate'!$E10/'Recidivism Rate'!$D10)</f>
        <v>#DIV/0!</v>
      </c>
      <c r="K10" s="31"/>
      <c r="L10" s="77"/>
      <c r="M10" s="77"/>
      <c r="N10" s="77"/>
      <c r="O10" s="77"/>
      <c r="P10" s="77"/>
      <c r="Q10" s="77"/>
      <c r="R10" s="77"/>
    </row>
    <row r="11" spans="1:18" x14ac:dyDescent="0.25">
      <c r="A11" s="149"/>
      <c r="B11" s="14" t="e">
        <f>VLOOKUP('Recidivism Rate'!$A11,'FY 2015-2016'!$A$2:$AF$38,4,0)</f>
        <v>#N/A</v>
      </c>
      <c r="C11" s="87"/>
      <c r="D11" s="87"/>
      <c r="E11" s="87"/>
      <c r="F11" s="87"/>
      <c r="G11" s="87"/>
      <c r="H11" s="31" t="e">
        <f>SUM('Recidivism Rate'!$D11/'Recidivism Rate'!$C11)</f>
        <v>#DIV/0!</v>
      </c>
      <c r="I11" s="31" t="e">
        <f>SUM('Recidivism Rate'!$G11/'Recidivism Rate'!$C11)</f>
        <v>#DIV/0!</v>
      </c>
      <c r="J11" s="31" t="e">
        <f>SUM('Recidivism Rate'!$E11/'Recidivism Rate'!$D11)</f>
        <v>#DIV/0!</v>
      </c>
      <c r="K11" s="31"/>
      <c r="L11" s="77"/>
      <c r="M11" s="77"/>
      <c r="N11" s="77"/>
      <c r="O11" s="77"/>
      <c r="P11" s="77"/>
      <c r="Q11" s="77"/>
      <c r="R11" s="77"/>
    </row>
    <row r="12" spans="1:18" x14ac:dyDescent="0.25">
      <c r="A12" s="149"/>
      <c r="B12" s="14" t="e">
        <f>VLOOKUP('Recidivism Rate'!$A12,'FY 2015-2016'!$A$2:$AF$38,4,0)</f>
        <v>#N/A</v>
      </c>
      <c r="C12" s="105"/>
      <c r="D12" s="105"/>
      <c r="E12" s="105"/>
      <c r="F12" s="105"/>
      <c r="G12" s="105"/>
      <c r="H12" s="31" t="e">
        <f>SUM('Recidivism Rate'!$D12/'Recidivism Rate'!$C12)</f>
        <v>#DIV/0!</v>
      </c>
      <c r="I12" s="31" t="e">
        <f>SUM('Recidivism Rate'!$G12/'Recidivism Rate'!$C12)</f>
        <v>#DIV/0!</v>
      </c>
      <c r="J12" s="31" t="e">
        <f>SUM('Recidivism Rate'!$E12/'Recidivism Rate'!$D12)</f>
        <v>#DIV/0!</v>
      </c>
      <c r="K12" s="31"/>
      <c r="L12" s="77"/>
      <c r="M12" s="77"/>
      <c r="N12" s="77"/>
      <c r="O12" s="77"/>
      <c r="P12" s="77"/>
      <c r="Q12" s="77"/>
      <c r="R12" s="77"/>
    </row>
    <row r="13" spans="1:18" x14ac:dyDescent="0.25">
      <c r="A13" s="149"/>
      <c r="B13" s="12" t="e">
        <f>VLOOKUP('Recidivism Rate'!$A13,'FY 2015-2016'!$A$2:$AF$38,4,0)</f>
        <v>#N/A</v>
      </c>
      <c r="C13" s="162"/>
      <c r="D13" s="162"/>
      <c r="E13" s="162"/>
      <c r="F13" s="162"/>
      <c r="G13" s="162"/>
      <c r="H13" s="31" t="e">
        <f>SUM('Recidivism Rate'!$D13/'Recidivism Rate'!$C13)</f>
        <v>#DIV/0!</v>
      </c>
      <c r="I13" s="31" t="e">
        <f>SUM('Recidivism Rate'!$G13/'Recidivism Rate'!$C13)</f>
        <v>#DIV/0!</v>
      </c>
      <c r="J13" s="31" t="e">
        <f>SUM('Recidivism Rate'!$E13/'Recidivism Rate'!$D13)</f>
        <v>#DIV/0!</v>
      </c>
      <c r="K13" s="31"/>
      <c r="L13" s="77"/>
      <c r="M13" s="77"/>
      <c r="N13" s="77"/>
      <c r="O13" s="77"/>
      <c r="P13" s="77"/>
      <c r="Q13" s="77"/>
      <c r="R13" s="77"/>
    </row>
    <row r="14" spans="1:18" x14ac:dyDescent="0.25">
      <c r="A14" s="149"/>
      <c r="B14" s="10" t="e">
        <f>VLOOKUP('Recidivism Rate'!$A14,'FY 2015-2016'!$A$2:$AF$38,4,0)</f>
        <v>#N/A</v>
      </c>
      <c r="C14" s="105"/>
      <c r="D14" s="105"/>
      <c r="E14" s="105"/>
      <c r="F14" s="105"/>
      <c r="G14" s="87"/>
      <c r="H14" s="31" t="e">
        <f>SUM('Recidivism Rate'!$D14/'Recidivism Rate'!$C14)</f>
        <v>#DIV/0!</v>
      </c>
      <c r="I14" s="31" t="e">
        <f>SUM('Recidivism Rate'!$G14/'Recidivism Rate'!$C14)</f>
        <v>#DIV/0!</v>
      </c>
      <c r="J14" s="31" t="e">
        <f>SUM('Recidivism Rate'!$E14/'Recidivism Rate'!$D14)</f>
        <v>#DIV/0!</v>
      </c>
      <c r="K14" s="97"/>
      <c r="L14" s="77"/>
      <c r="M14" s="77"/>
      <c r="N14" s="77"/>
      <c r="O14" s="77"/>
      <c r="P14" s="77"/>
      <c r="Q14" s="77"/>
      <c r="R14" s="77"/>
    </row>
    <row r="15" spans="1:18" x14ac:dyDescent="0.25">
      <c r="A15" s="149"/>
      <c r="B15" s="14" t="e">
        <f>VLOOKUP('Recidivism Rate'!$A15,'FY 2015-2016'!$A$2:$AF$38,4,0)</f>
        <v>#N/A</v>
      </c>
      <c r="C15" s="87"/>
      <c r="D15" s="87"/>
      <c r="E15" s="87"/>
      <c r="F15" s="87"/>
      <c r="G15" s="87"/>
      <c r="H15" s="31" t="e">
        <f>SUM('Recidivism Rate'!$D15/'Recidivism Rate'!$C15)</f>
        <v>#DIV/0!</v>
      </c>
      <c r="I15" s="31" t="e">
        <f>SUM('Recidivism Rate'!$G15/'Recidivism Rate'!$C15)</f>
        <v>#DIV/0!</v>
      </c>
      <c r="J15" s="31" t="e">
        <f>SUM('Recidivism Rate'!$E15/'Recidivism Rate'!$D15)</f>
        <v>#DIV/0!</v>
      </c>
      <c r="K15" s="31"/>
      <c r="L15" s="77"/>
      <c r="M15" s="77"/>
      <c r="N15" s="77"/>
      <c r="O15" s="77"/>
      <c r="P15" s="77"/>
      <c r="Q15" s="77"/>
      <c r="R15" s="77"/>
    </row>
    <row r="16" spans="1:18" x14ac:dyDescent="0.25">
      <c r="A16" s="149"/>
      <c r="B16" s="11" t="e">
        <f>VLOOKUP('Recidivism Rate'!$A16,'FY 2015-2016'!$A$2:$AF$38,4,0)</f>
        <v>#N/A</v>
      </c>
      <c r="C16" s="105"/>
      <c r="D16" s="105"/>
      <c r="E16" s="105"/>
      <c r="F16" s="105"/>
      <c r="G16" s="105"/>
      <c r="H16" s="31" t="e">
        <f>SUM('Recidivism Rate'!$D16/'Recidivism Rate'!$C16)</f>
        <v>#DIV/0!</v>
      </c>
      <c r="I16" s="31" t="e">
        <f>SUM('Recidivism Rate'!$G16/'Recidivism Rate'!$C16)</f>
        <v>#DIV/0!</v>
      </c>
      <c r="J16" s="31" t="e">
        <f>SUM('Recidivism Rate'!$E16/'Recidivism Rate'!$D16)</f>
        <v>#DIV/0!</v>
      </c>
      <c r="K16" s="97"/>
      <c r="L16" s="77"/>
      <c r="M16" s="77"/>
      <c r="N16" s="77"/>
      <c r="O16" s="77"/>
      <c r="P16" s="77"/>
      <c r="Q16" s="77"/>
      <c r="R16" s="77"/>
    </row>
    <row r="17" spans="1:18" x14ac:dyDescent="0.25">
      <c r="A17" s="149"/>
      <c r="B17" s="12" t="e">
        <f>VLOOKUP('Recidivism Rate'!$A17,'FY 2015-2016'!$A$2:$AF$38,4,0)</f>
        <v>#N/A</v>
      </c>
      <c r="C17" s="87"/>
      <c r="D17" s="87"/>
      <c r="E17" s="87"/>
      <c r="F17" s="87"/>
      <c r="G17" s="87"/>
      <c r="H17" s="31" t="e">
        <f>SUM('Recidivism Rate'!$D17/'Recidivism Rate'!$C17)</f>
        <v>#DIV/0!</v>
      </c>
      <c r="I17" s="31" t="e">
        <f>SUM('Recidivism Rate'!$G17/'Recidivism Rate'!$C17)</f>
        <v>#DIV/0!</v>
      </c>
      <c r="J17" s="31" t="e">
        <f>SUM('Recidivism Rate'!$E17/'Recidivism Rate'!$D17)</f>
        <v>#DIV/0!</v>
      </c>
      <c r="K17" s="31"/>
      <c r="L17" s="77"/>
      <c r="M17" s="77"/>
      <c r="N17" s="77"/>
      <c r="O17" s="77"/>
      <c r="P17" s="77"/>
      <c r="Q17" s="77"/>
      <c r="R17" s="77"/>
    </row>
    <row r="18" spans="1:18" x14ac:dyDescent="0.25">
      <c r="A18" s="149"/>
      <c r="B18" s="10" t="e">
        <f>VLOOKUP('Recidivism Rate'!$A18,'FY 2015-2016'!$A$2:$AF$38,4,0)</f>
        <v>#N/A</v>
      </c>
      <c r="C18" s="87"/>
      <c r="D18" s="87"/>
      <c r="E18" s="87"/>
      <c r="F18" s="87"/>
      <c r="G18" s="87"/>
      <c r="H18" s="31" t="e">
        <f>SUM('Recidivism Rate'!$D18/'Recidivism Rate'!$C18)</f>
        <v>#DIV/0!</v>
      </c>
      <c r="I18" s="31" t="e">
        <f>SUM('Recidivism Rate'!$G18/'Recidivism Rate'!$C18)</f>
        <v>#DIV/0!</v>
      </c>
      <c r="J18" s="31" t="e">
        <f>SUM('Recidivism Rate'!$E18/'Recidivism Rate'!$D18)</f>
        <v>#DIV/0!</v>
      </c>
      <c r="K18" s="31"/>
      <c r="L18" s="77"/>
      <c r="M18" s="77"/>
      <c r="N18" s="77"/>
      <c r="O18" s="77"/>
      <c r="P18" s="77"/>
      <c r="Q18" s="77"/>
      <c r="R18" s="77"/>
    </row>
    <row r="19" spans="1:18" x14ac:dyDescent="0.25">
      <c r="A19" s="149"/>
      <c r="B19" s="14" t="e">
        <f>VLOOKUP('Recidivism Rate'!$A19,'FY 2015-2016'!$A$2:$AF$38,4,0)</f>
        <v>#N/A</v>
      </c>
      <c r="C19" s="87"/>
      <c r="D19" s="87"/>
      <c r="E19" s="87"/>
      <c r="F19" s="87"/>
      <c r="G19" s="87"/>
      <c r="H19" s="31" t="e">
        <f>SUM('Recidivism Rate'!$D19/'Recidivism Rate'!$C19)</f>
        <v>#DIV/0!</v>
      </c>
      <c r="I19" s="31" t="e">
        <f>SUM('Recidivism Rate'!$G19/'Recidivism Rate'!$C19)</f>
        <v>#DIV/0!</v>
      </c>
      <c r="J19" s="31" t="e">
        <f>SUM('Recidivism Rate'!$E19/'Recidivism Rate'!$D19)</f>
        <v>#DIV/0!</v>
      </c>
      <c r="K19" s="31"/>
      <c r="L19" s="77"/>
      <c r="M19" s="77"/>
      <c r="N19" s="77"/>
      <c r="O19" s="77"/>
      <c r="P19" s="77"/>
      <c r="Q19" s="77"/>
      <c r="R19" s="77"/>
    </row>
    <row r="20" spans="1:18" x14ac:dyDescent="0.25">
      <c r="A20" s="149"/>
      <c r="B20" s="10" t="e">
        <f>VLOOKUP('Recidivism Rate'!$A20,'FY 2015-2016'!$A$2:$AF$38,4,0)</f>
        <v>#N/A</v>
      </c>
      <c r="C20" s="87"/>
      <c r="D20" s="87"/>
      <c r="E20" s="87"/>
      <c r="F20" s="87"/>
      <c r="G20" s="87"/>
      <c r="H20" s="31" t="e">
        <f>SUM('Recidivism Rate'!$D20/'Recidivism Rate'!$C20)</f>
        <v>#DIV/0!</v>
      </c>
      <c r="I20" s="31" t="e">
        <f>SUM('Recidivism Rate'!$G20/'Recidivism Rate'!$C20)</f>
        <v>#DIV/0!</v>
      </c>
      <c r="J20" s="31" t="e">
        <f>SUM('Recidivism Rate'!$E20/'Recidivism Rate'!$D20)</f>
        <v>#DIV/0!</v>
      </c>
      <c r="K20" s="31"/>
      <c r="L20" s="77"/>
      <c r="M20" s="77"/>
      <c r="N20" s="77"/>
      <c r="O20" s="77"/>
      <c r="P20" s="77"/>
      <c r="Q20" s="77"/>
      <c r="R20" s="77"/>
    </row>
    <row r="21" spans="1:18" x14ac:dyDescent="0.25">
      <c r="A21" s="149"/>
      <c r="B21" s="12" t="e">
        <f>VLOOKUP('Recidivism Rate'!$A21,'FY 2015-2016'!$A$2:$AF$38,4,0)</f>
        <v>#N/A</v>
      </c>
      <c r="C21" s="162"/>
      <c r="D21" s="162"/>
      <c r="E21" s="162"/>
      <c r="F21" s="162"/>
      <c r="G21" s="87"/>
      <c r="H21" s="31" t="e">
        <f>SUM('Recidivism Rate'!$D21/'Recidivism Rate'!$C21)</f>
        <v>#DIV/0!</v>
      </c>
      <c r="I21" s="31" t="e">
        <f>SUM('Recidivism Rate'!$G21/'Recidivism Rate'!$C21)</f>
        <v>#DIV/0!</v>
      </c>
      <c r="J21" s="31" t="e">
        <f>SUM('Recidivism Rate'!$E21/'Recidivism Rate'!$D21)</f>
        <v>#DIV/0!</v>
      </c>
      <c r="K21" s="31"/>
      <c r="L21" s="77"/>
      <c r="M21" s="77"/>
      <c r="N21" s="77"/>
      <c r="O21" s="77"/>
      <c r="P21" s="77"/>
      <c r="Q21" s="77"/>
      <c r="R21" s="77"/>
    </row>
    <row r="22" spans="1:18" x14ac:dyDescent="0.25">
      <c r="A22" s="149"/>
      <c r="B22" s="11" t="e">
        <f>VLOOKUP('Recidivism Rate'!$A22,'FY 2015-2016'!$A$2:$AF$38,4,0)</f>
        <v>#N/A</v>
      </c>
      <c r="C22" s="105"/>
      <c r="D22" s="105"/>
      <c r="E22" s="105"/>
      <c r="F22" s="105"/>
      <c r="G22" s="87"/>
      <c r="H22" s="31" t="e">
        <f>SUM('Recidivism Rate'!$D22/'Recidivism Rate'!$C22)</f>
        <v>#DIV/0!</v>
      </c>
      <c r="I22" s="31" t="e">
        <f>SUM('Recidivism Rate'!$G22/'Recidivism Rate'!$C22)</f>
        <v>#DIV/0!</v>
      </c>
      <c r="J22" s="31" t="e">
        <f>SUM('Recidivism Rate'!$E22/'Recidivism Rate'!$D22)</f>
        <v>#DIV/0!</v>
      </c>
      <c r="K22" s="97"/>
      <c r="L22" s="77"/>
      <c r="M22" s="77"/>
      <c r="N22" s="77"/>
      <c r="O22" s="77"/>
      <c r="P22" s="77"/>
      <c r="Q22" s="77"/>
      <c r="R22" s="77"/>
    </row>
    <row r="23" spans="1:18" x14ac:dyDescent="0.25">
      <c r="A23" s="151"/>
      <c r="B23" s="12" t="e">
        <f>VLOOKUP('Recidivism Rate'!$A23,'FY 2015-2016'!$A$2:$AF$38,4,0)</f>
        <v>#N/A</v>
      </c>
      <c r="C23" s="162"/>
      <c r="D23" s="162"/>
      <c r="E23" s="162"/>
      <c r="F23" s="162"/>
      <c r="G23" s="162"/>
      <c r="H23" s="31" t="e">
        <f>SUM('Recidivism Rate'!$D23/'Recidivism Rate'!$C23)</f>
        <v>#DIV/0!</v>
      </c>
      <c r="I23" s="31" t="e">
        <f>SUM('Recidivism Rate'!$G23/'Recidivism Rate'!$C23)</f>
        <v>#DIV/0!</v>
      </c>
      <c r="J23" s="31" t="e">
        <f>SUM('Recidivism Rate'!$E23/'Recidivism Rate'!$D23)</f>
        <v>#DIV/0!</v>
      </c>
      <c r="K23" s="31"/>
      <c r="L23" s="77"/>
      <c r="M23" s="77"/>
      <c r="N23" s="77"/>
      <c r="O23" s="77"/>
      <c r="P23" s="77"/>
      <c r="Q23" s="77"/>
      <c r="R23" s="77"/>
    </row>
    <row r="24" spans="1:18" x14ac:dyDescent="0.25">
      <c r="A24" s="149"/>
      <c r="B24" s="10" t="e">
        <f>VLOOKUP('Recidivism Rate'!$A24,'FY 2015-2016'!$A$2:$AF$38,4,0)</f>
        <v>#N/A</v>
      </c>
      <c r="C24" s="87"/>
      <c r="D24" s="87"/>
      <c r="E24" s="87"/>
      <c r="F24" s="87"/>
      <c r="G24" s="87"/>
      <c r="H24" s="31" t="e">
        <f>SUM('Recidivism Rate'!$D24/'Recidivism Rate'!$C24)</f>
        <v>#DIV/0!</v>
      </c>
      <c r="I24" s="31" t="e">
        <f>SUM('Recidivism Rate'!$G24/'Recidivism Rate'!$C24)</f>
        <v>#DIV/0!</v>
      </c>
      <c r="J24" s="31" t="e">
        <f>SUM('Recidivism Rate'!$E24/'Recidivism Rate'!$D24)</f>
        <v>#DIV/0!</v>
      </c>
      <c r="K24" s="31"/>
      <c r="L24" s="77"/>
      <c r="M24" s="77"/>
      <c r="N24" s="77"/>
      <c r="O24" s="77"/>
      <c r="P24" s="77"/>
      <c r="Q24" s="77"/>
      <c r="R24" s="77"/>
    </row>
    <row r="25" spans="1:18" x14ac:dyDescent="0.25">
      <c r="A25" s="149"/>
      <c r="B25" s="12" t="e">
        <f>VLOOKUP('Recidivism Rate'!$A25,'FY 2015-2016'!$A$2:$AF$38,4,0)</f>
        <v>#N/A</v>
      </c>
      <c r="C25" s="89"/>
      <c r="D25" s="89"/>
      <c r="E25" s="89"/>
      <c r="F25" s="89"/>
      <c r="G25" s="87"/>
      <c r="H25" s="31" t="e">
        <f>SUM('Recidivism Rate'!$D25/'Recidivism Rate'!$C25)</f>
        <v>#DIV/0!</v>
      </c>
      <c r="I25" s="31" t="e">
        <f>SUM('Recidivism Rate'!$G25/'Recidivism Rate'!$C25)</f>
        <v>#DIV/0!</v>
      </c>
      <c r="J25" s="31" t="e">
        <f>SUM('Recidivism Rate'!$E25/'Recidivism Rate'!$D25)</f>
        <v>#DIV/0!</v>
      </c>
      <c r="K25" s="104"/>
      <c r="L25" s="77"/>
      <c r="M25" s="77"/>
      <c r="N25" s="77"/>
      <c r="O25" s="77"/>
      <c r="P25" s="77"/>
      <c r="Q25" s="77"/>
      <c r="R25" s="77"/>
    </row>
    <row r="26" spans="1:18" x14ac:dyDescent="0.25">
      <c r="A26" s="149"/>
      <c r="B26" s="10" t="e">
        <f>VLOOKUP('Recidivism Rate'!$A26,'FY 2015-2016'!$A$2:$AF$38,4,0)</f>
        <v>#N/A</v>
      </c>
      <c r="C26" s="87"/>
      <c r="D26" s="87"/>
      <c r="E26" s="87"/>
      <c r="F26" s="87"/>
      <c r="G26" s="87"/>
      <c r="H26" s="31" t="e">
        <f>SUM('Recidivism Rate'!$D26/'Recidivism Rate'!$C26)</f>
        <v>#DIV/0!</v>
      </c>
      <c r="I26" s="31" t="e">
        <f>SUM('Recidivism Rate'!$G26/'Recidivism Rate'!$C26)</f>
        <v>#DIV/0!</v>
      </c>
      <c r="J26" s="31" t="e">
        <f>SUM('Recidivism Rate'!$E26/'Recidivism Rate'!$D26)</f>
        <v>#DIV/0!</v>
      </c>
      <c r="K26" s="31"/>
      <c r="L26" s="77"/>
      <c r="M26" s="77"/>
      <c r="N26" s="77"/>
      <c r="O26" s="77"/>
      <c r="P26" s="77"/>
      <c r="Q26" s="77"/>
      <c r="R26" s="77"/>
    </row>
    <row r="27" spans="1:18" x14ac:dyDescent="0.25">
      <c r="A27" s="152"/>
      <c r="B27" s="12" t="e">
        <f>VLOOKUP('Recidivism Rate'!$A27,'FY 2015-2016'!$A$2:$AF$38,4,0)</f>
        <v>#N/A</v>
      </c>
      <c r="C27" s="87"/>
      <c r="D27" s="87"/>
      <c r="E27" s="87"/>
      <c r="F27" s="87"/>
      <c r="G27" s="87"/>
      <c r="H27" s="31" t="e">
        <f>SUM('Recidivism Rate'!$D27/'Recidivism Rate'!$C27)</f>
        <v>#DIV/0!</v>
      </c>
      <c r="I27" s="31" t="e">
        <f>SUM('Recidivism Rate'!$G27/'Recidivism Rate'!$C27)</f>
        <v>#DIV/0!</v>
      </c>
      <c r="J27" s="31" t="e">
        <f>SUM('Recidivism Rate'!$E27/'Recidivism Rate'!$D27)</f>
        <v>#DIV/0!</v>
      </c>
      <c r="K27" s="31"/>
      <c r="L27" s="77"/>
      <c r="M27" s="77"/>
      <c r="N27" s="77"/>
      <c r="O27" s="77"/>
      <c r="P27" s="77"/>
      <c r="Q27" s="77"/>
      <c r="R27" s="77"/>
    </row>
    <row r="28" spans="1:18" x14ac:dyDescent="0.25">
      <c r="A28" s="149"/>
      <c r="B28" s="10" t="e">
        <f>VLOOKUP('Recidivism Rate'!$A28,'FY 2015-2016'!$A$2:$AF$38,4,0)</f>
        <v>#N/A</v>
      </c>
      <c r="C28" s="87"/>
      <c r="D28" s="87"/>
      <c r="E28" s="87"/>
      <c r="F28" s="87"/>
      <c r="G28" s="87"/>
      <c r="H28" s="31" t="e">
        <f>SUM('Recidivism Rate'!$D28/'Recidivism Rate'!$C28)</f>
        <v>#DIV/0!</v>
      </c>
      <c r="I28" s="31" t="e">
        <f>SUM('Recidivism Rate'!$G28/'Recidivism Rate'!$C28)</f>
        <v>#DIV/0!</v>
      </c>
      <c r="J28" s="31" t="e">
        <f>SUM('Recidivism Rate'!$E28/'Recidivism Rate'!$D28)</f>
        <v>#DIV/0!</v>
      </c>
      <c r="K28" s="31"/>
      <c r="L28" s="77"/>
      <c r="M28" s="77"/>
      <c r="N28" s="77"/>
      <c r="O28" s="77"/>
      <c r="P28" s="77"/>
      <c r="Q28" s="77"/>
      <c r="R28" s="77"/>
    </row>
    <row r="29" spans="1:18" x14ac:dyDescent="0.25">
      <c r="A29" s="149"/>
      <c r="B29" s="12" t="e">
        <f>VLOOKUP('Recidivism Rate'!$A29,'FY 2015-2016'!$A$2:$AF$38,4,0)</f>
        <v>#N/A</v>
      </c>
      <c r="C29" s="87"/>
      <c r="D29" s="87"/>
      <c r="E29" s="87"/>
      <c r="F29" s="87"/>
      <c r="G29" s="87"/>
      <c r="H29" s="31" t="e">
        <f>SUM('Recidivism Rate'!$D29/'Recidivism Rate'!$C29)</f>
        <v>#DIV/0!</v>
      </c>
      <c r="I29" s="31" t="e">
        <f>SUM('Recidivism Rate'!$G29/'Recidivism Rate'!$C29)</f>
        <v>#DIV/0!</v>
      </c>
      <c r="J29" s="31" t="e">
        <f>SUM('Recidivism Rate'!$E29/'Recidivism Rate'!$D29)</f>
        <v>#DIV/0!</v>
      </c>
      <c r="K29" s="31"/>
      <c r="L29" s="77"/>
      <c r="M29" s="77"/>
      <c r="N29" s="77"/>
      <c r="O29" s="77"/>
      <c r="P29" s="77"/>
      <c r="Q29" s="77"/>
      <c r="R29" s="77"/>
    </row>
    <row r="30" spans="1:18" x14ac:dyDescent="0.25">
      <c r="A30" s="149"/>
      <c r="B30" s="10" t="e">
        <f>VLOOKUP('Recidivism Rate'!$A30,'FY 2015-2016'!$A$2:$AF$38,4,0)</f>
        <v>#N/A</v>
      </c>
      <c r="C30" s="87"/>
      <c r="D30" s="87"/>
      <c r="E30" s="87"/>
      <c r="F30" s="87"/>
      <c r="G30" s="87"/>
      <c r="H30" s="31" t="e">
        <f>SUM('Recidivism Rate'!$D30/'Recidivism Rate'!$C30)</f>
        <v>#DIV/0!</v>
      </c>
      <c r="I30" s="31" t="e">
        <f>SUM('Recidivism Rate'!$G30/'Recidivism Rate'!$C30)</f>
        <v>#DIV/0!</v>
      </c>
      <c r="J30" s="31" t="e">
        <f>SUM('Recidivism Rate'!$E30/'Recidivism Rate'!$D30)</f>
        <v>#DIV/0!</v>
      </c>
      <c r="K30" s="31"/>
      <c r="L30" s="77"/>
      <c r="M30" s="77"/>
      <c r="N30" s="77"/>
      <c r="O30" s="77"/>
      <c r="P30" s="77"/>
      <c r="Q30" s="77"/>
      <c r="R30" s="77"/>
    </row>
    <row r="31" spans="1:18" x14ac:dyDescent="0.25">
      <c r="A31" s="149"/>
      <c r="B31" s="12" t="e">
        <f>VLOOKUP('Recidivism Rate'!$A31,'FY 2015-2016'!$A$2:$AF$38,4,0)</f>
        <v>#N/A</v>
      </c>
      <c r="C31" s="87"/>
      <c r="D31" s="87"/>
      <c r="E31" s="87"/>
      <c r="F31" s="87"/>
      <c r="G31" s="87"/>
      <c r="H31" s="31" t="e">
        <f>SUM('Recidivism Rate'!$D31/'Recidivism Rate'!$C31)</f>
        <v>#DIV/0!</v>
      </c>
      <c r="I31" s="31" t="e">
        <f>SUM('Recidivism Rate'!$G31/'Recidivism Rate'!$C31)</f>
        <v>#DIV/0!</v>
      </c>
      <c r="J31" s="31" t="e">
        <f>SUM('Recidivism Rate'!$E31/'Recidivism Rate'!$D31)</f>
        <v>#DIV/0!</v>
      </c>
      <c r="K31" s="31"/>
      <c r="L31" s="77"/>
      <c r="M31" s="77"/>
      <c r="N31" s="77"/>
      <c r="O31" s="77"/>
      <c r="P31" s="77"/>
      <c r="Q31" s="77"/>
      <c r="R31" s="77"/>
    </row>
    <row r="32" spans="1:18" x14ac:dyDescent="0.25">
      <c r="A32" s="149"/>
      <c r="B32" s="10" t="e">
        <f>VLOOKUP('Recidivism Rate'!$A32,'FY 2015-2016'!$A$2:$AF$38,4,0)</f>
        <v>#N/A</v>
      </c>
      <c r="C32" s="105"/>
      <c r="D32" s="105"/>
      <c r="E32" s="105"/>
      <c r="F32" s="105"/>
      <c r="G32" s="87"/>
      <c r="H32" s="31" t="e">
        <f>SUM('Recidivism Rate'!$D32/'Recidivism Rate'!$C32)</f>
        <v>#DIV/0!</v>
      </c>
      <c r="I32" s="31" t="e">
        <f>SUM('Recidivism Rate'!$G32/'Recidivism Rate'!$C32)</f>
        <v>#DIV/0!</v>
      </c>
      <c r="J32" s="31" t="e">
        <f>SUM('Recidivism Rate'!$E32/'Recidivism Rate'!$D32)</f>
        <v>#DIV/0!</v>
      </c>
      <c r="K32" s="97"/>
      <c r="L32" s="77"/>
      <c r="M32" s="77"/>
      <c r="N32" s="77"/>
      <c r="O32" s="77"/>
      <c r="P32" s="77"/>
      <c r="Q32" s="77"/>
      <c r="R32" s="77"/>
    </row>
    <row r="33" spans="1:18" x14ac:dyDescent="0.25">
      <c r="A33" s="149"/>
      <c r="B33" s="86" t="e">
        <f>VLOOKUP('Recidivism Rate'!$A33,'FY 2015-2016'!$A$2:$AF$38,4,0)</f>
        <v>#N/A</v>
      </c>
      <c r="C33" s="89"/>
      <c r="D33" s="89"/>
      <c r="E33" s="89"/>
      <c r="F33" s="89"/>
      <c r="G33" s="87"/>
      <c r="H33" s="31" t="e">
        <f>SUM('Recidivism Rate'!$D33/'Recidivism Rate'!$C33)</f>
        <v>#DIV/0!</v>
      </c>
      <c r="I33" s="31" t="e">
        <f>SUM('Recidivism Rate'!$G33/'Recidivism Rate'!$C33)</f>
        <v>#DIV/0!</v>
      </c>
      <c r="J33" s="31" t="e">
        <f>SUM('Recidivism Rate'!$E33/'Recidivism Rate'!$D33)</f>
        <v>#DIV/0!</v>
      </c>
      <c r="K33" s="104"/>
      <c r="L33" s="77"/>
      <c r="M33" s="77"/>
      <c r="N33" s="77"/>
      <c r="O33" s="77"/>
      <c r="P33" s="77"/>
      <c r="Q33" s="77"/>
      <c r="R33" s="77"/>
    </row>
    <row r="34" spans="1:18" x14ac:dyDescent="0.25">
      <c r="A34" s="149"/>
      <c r="B34" s="10" t="e">
        <f>VLOOKUP('Recidivism Rate'!$A34,'FY 2015-2016'!$A$2:$AF$38,4,0)</f>
        <v>#N/A</v>
      </c>
      <c r="C34" s="87"/>
      <c r="D34" s="87"/>
      <c r="E34" s="87"/>
      <c r="F34" s="87"/>
      <c r="G34" s="87"/>
      <c r="H34" s="31" t="e">
        <f>SUM('Recidivism Rate'!$D34/'Recidivism Rate'!$C34)</f>
        <v>#DIV/0!</v>
      </c>
      <c r="I34" s="31" t="e">
        <f>SUM('Recidivism Rate'!$G34/'Recidivism Rate'!$C34)</f>
        <v>#DIV/0!</v>
      </c>
      <c r="J34" s="31" t="e">
        <f>SUM('Recidivism Rate'!$E34/'Recidivism Rate'!$D34)</f>
        <v>#DIV/0!</v>
      </c>
      <c r="K34" s="31"/>
      <c r="L34" s="77"/>
      <c r="M34" s="77"/>
      <c r="N34" s="77"/>
      <c r="O34" s="77"/>
      <c r="P34" s="77"/>
      <c r="Q34" s="77"/>
      <c r="R34" s="77"/>
    </row>
    <row r="35" spans="1:18" x14ac:dyDescent="0.25">
      <c r="A35" s="151"/>
      <c r="B35" s="12" t="s">
        <v>6</v>
      </c>
      <c r="C35" s="162"/>
      <c r="D35" s="162"/>
      <c r="E35" s="162"/>
      <c r="F35" s="162"/>
      <c r="G35" s="162"/>
      <c r="H35" s="31" t="e">
        <f>SUM('Recidivism Rate'!$D35/'Recidivism Rate'!$C35)</f>
        <v>#DIV/0!</v>
      </c>
      <c r="I35" s="31" t="e">
        <f>SUM('Recidivism Rate'!$G35/'Recidivism Rate'!$C35)</f>
        <v>#DIV/0!</v>
      </c>
      <c r="J35" s="31" t="e">
        <f>SUM('Recidivism Rate'!$E35/'Recidivism Rate'!$D35)</f>
        <v>#DIV/0!</v>
      </c>
      <c r="K35" s="31"/>
      <c r="L35" s="77"/>
      <c r="M35" s="77"/>
      <c r="N35" s="77"/>
      <c r="O35" s="77"/>
      <c r="P35" s="77"/>
      <c r="Q35" s="77"/>
      <c r="R35" s="77"/>
    </row>
    <row r="36" spans="1:18" x14ac:dyDescent="0.25">
      <c r="A36" s="149"/>
      <c r="B36" s="13" t="e">
        <f>VLOOKUP('Recidivism Rate'!$A36,'FY 2015-2016'!$A$2:$AF$38,4,0)</f>
        <v>#N/A</v>
      </c>
      <c r="C36" s="88"/>
      <c r="D36" s="88"/>
      <c r="E36" s="88"/>
      <c r="F36" s="88"/>
      <c r="G36" s="87"/>
      <c r="H36" s="31" t="e">
        <f>SUM('Recidivism Rate'!$D36/'Recidivism Rate'!$C36)</f>
        <v>#DIV/0!</v>
      </c>
      <c r="I36" s="31" t="e">
        <f>SUM('Recidivism Rate'!$G36/'Recidivism Rate'!$C36)</f>
        <v>#DIV/0!</v>
      </c>
      <c r="J36" s="31" t="e">
        <f>SUM('Recidivism Rate'!$E36/'Recidivism Rate'!$D36)</f>
        <v>#DIV/0!</v>
      </c>
      <c r="K36" s="31"/>
      <c r="L36" s="77"/>
      <c r="M36" s="77"/>
      <c r="N36" s="77"/>
      <c r="O36" s="77"/>
      <c r="P36" s="77"/>
      <c r="Q36" s="77"/>
      <c r="R36" s="77"/>
    </row>
    <row r="37" spans="1:18" x14ac:dyDescent="0.25">
      <c r="A37" s="149"/>
      <c r="B37" s="160" t="e">
        <f>VLOOKUP('Recidivism Rate'!$A37,'FY 2015-2016'!$A$2:$AF$38,4,0)</f>
        <v>#N/A</v>
      </c>
      <c r="C37" s="161"/>
      <c r="D37" s="161"/>
      <c r="E37" s="162"/>
      <c r="F37" s="162"/>
      <c r="G37" s="87"/>
      <c r="H37" s="31" t="e">
        <f>SUM('Recidivism Rate'!$D37/'Recidivism Rate'!$C37)</f>
        <v>#DIV/0!</v>
      </c>
      <c r="I37" s="31" t="e">
        <f>SUM('Recidivism Rate'!$G37/'Recidivism Rate'!$C37)</f>
        <v>#DIV/0!</v>
      </c>
      <c r="J37" s="31" t="e">
        <f>SUM('Recidivism Rate'!$E37/'Recidivism Rate'!$D37)</f>
        <v>#DIV/0!</v>
      </c>
      <c r="K37" s="163"/>
      <c r="L37" s="77"/>
      <c r="M37" s="77"/>
      <c r="N37" s="77"/>
      <c r="O37" s="77"/>
      <c r="P37" s="77"/>
      <c r="Q37" s="77"/>
      <c r="R37" s="77"/>
    </row>
  </sheetData>
  <pageMargins left="0.75" right="0.75" top="1" bottom="1" header="0.5" footer="0.5"/>
  <pageSetup orientation="portrait" horizontalDpi="4294967292" verticalDpi="4294967292"/>
  <drawing r:id="rId1"/>
  <tableParts count="1">
    <tablePart r:id="rId2"/>
  </tablePart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37"/>
  <sheetViews>
    <sheetView topLeftCell="F1" workbookViewId="0">
      <selection activeCell="K15" sqref="K15"/>
    </sheetView>
  </sheetViews>
  <sheetFormatPr defaultColWidth="11" defaultRowHeight="15.75" x14ac:dyDescent="0.25"/>
  <cols>
    <col min="1" max="1" width="57.5" style="59" customWidth="1"/>
    <col min="2" max="2" width="10.375" customWidth="1"/>
    <col min="3" max="3" width="15.125" customWidth="1"/>
    <col min="4" max="4" width="15.875" customWidth="1"/>
    <col min="5" max="5" width="18.125" customWidth="1"/>
    <col min="6" max="6" width="16.875" customWidth="1"/>
    <col min="7" max="7" width="16.125" customWidth="1"/>
    <col min="8" max="11" width="15.5" customWidth="1"/>
    <col min="12" max="12" width="12.875" customWidth="1"/>
    <col min="13" max="13" width="32.375" customWidth="1"/>
  </cols>
  <sheetData>
    <row r="1" spans="1:13" s="9" customFormat="1" ht="117" customHeight="1" x14ac:dyDescent="0.25">
      <c r="A1" s="61" t="s">
        <v>37</v>
      </c>
      <c r="B1" s="54" t="s">
        <v>28</v>
      </c>
      <c r="C1" s="54" t="s">
        <v>51</v>
      </c>
      <c r="D1" s="54" t="s">
        <v>1</v>
      </c>
      <c r="E1" s="54" t="s">
        <v>52</v>
      </c>
      <c r="F1" s="62" t="s">
        <v>53</v>
      </c>
      <c r="G1" s="148" t="s">
        <v>126</v>
      </c>
      <c r="H1" s="142" t="s">
        <v>35</v>
      </c>
      <c r="I1" s="103" t="s">
        <v>76</v>
      </c>
      <c r="J1" s="142" t="s">
        <v>36</v>
      </c>
      <c r="K1" s="153" t="s">
        <v>130</v>
      </c>
      <c r="L1" s="203" t="s">
        <v>131</v>
      </c>
      <c r="M1" s="63" t="s">
        <v>9</v>
      </c>
    </row>
    <row r="2" spans="1:13" x14ac:dyDescent="0.25">
      <c r="A2" s="127"/>
      <c r="B2" s="60" t="e">
        <f>VLOOKUP('Project Data'!$A2,'FY 2015-2016'!$A$2:$AF$38,4,0)</f>
        <v>#N/A</v>
      </c>
      <c r="C2" s="191"/>
      <c r="D2" s="71"/>
      <c r="E2" s="51"/>
      <c r="F2" s="50" t="e">
        <f>SUM(E2/'Project Data'!$D2)</f>
        <v>#DIV/0!</v>
      </c>
      <c r="G2" s="7"/>
      <c r="H2" s="7"/>
      <c r="I2" s="82"/>
      <c r="J2" s="83">
        <f>SUM(Table1268[[#This Row],[PM V2 Score]:[Application Score]])/2</f>
        <v>0</v>
      </c>
      <c r="K2" s="83"/>
      <c r="L2" s="204">
        <f>Table1268[[#This Row],[ Monitoring Score (after desk audits)]]+Table1268[[#This Row],[Application Score]]</f>
        <v>0</v>
      </c>
      <c r="M2" s="192"/>
    </row>
    <row r="3" spans="1:13" x14ac:dyDescent="0.25">
      <c r="A3" s="149"/>
      <c r="B3" s="60" t="e">
        <f>VLOOKUP('Project Data'!$A3,'FY 2015-2016'!$A$2:$AF$38,4,0)</f>
        <v>#N/A</v>
      </c>
      <c r="C3" s="71"/>
      <c r="D3" s="71"/>
      <c r="E3" s="51"/>
      <c r="F3" s="50" t="e">
        <f>SUM(E3/'Project Data'!$D3)</f>
        <v>#DIV/0!</v>
      </c>
      <c r="G3" s="31"/>
      <c r="H3" s="82"/>
      <c r="I3" s="82"/>
      <c r="J3" s="83">
        <f>SUM(Table1268[[#This Row],[PM V2 Score]:[Application Score]])/2</f>
        <v>0</v>
      </c>
      <c r="K3" s="83"/>
      <c r="L3" s="204">
        <f>Table1268[[#This Row],[ Monitoring Score (after desk audits)]]+Table1268[[#This Row],[Application Score]]</f>
        <v>0</v>
      </c>
      <c r="M3" s="56"/>
    </row>
    <row r="4" spans="1:13" x14ac:dyDescent="0.25">
      <c r="A4" s="150"/>
      <c r="B4" s="60" t="e">
        <f>VLOOKUP('Project Data'!$A4,'FY 2015-2016'!$A$2:$AF$38,4,0)</f>
        <v>#N/A</v>
      </c>
      <c r="C4" s="71"/>
      <c r="D4" s="71"/>
      <c r="E4" s="51"/>
      <c r="F4" s="50" t="e">
        <f>SUM(E4/'Project Data'!$D4)</f>
        <v>#DIV/0!</v>
      </c>
      <c r="G4" s="7"/>
      <c r="H4" s="7"/>
      <c r="I4" s="82"/>
      <c r="J4" s="83">
        <f>SUM(Table1268[[#This Row],[PM V2 Score]:[Application Score]])/2</f>
        <v>0</v>
      </c>
      <c r="K4" s="83"/>
      <c r="L4" s="204">
        <f>Table1268[[#This Row],[ Monitoring Score (after desk audits)]]+Table1268[[#This Row],[Application Score]]</f>
        <v>0</v>
      </c>
      <c r="M4" s="56"/>
    </row>
    <row r="5" spans="1:13" x14ac:dyDescent="0.25">
      <c r="A5" s="149"/>
      <c r="B5" s="60" t="e">
        <f>VLOOKUP('Project Data'!$A5,'FY 2015-2016'!$A$2:$AF$38,4,0)</f>
        <v>#N/A</v>
      </c>
      <c r="C5" s="155"/>
      <c r="D5" s="71"/>
      <c r="E5" s="51"/>
      <c r="F5" s="50" t="e">
        <f>SUM(E5/'Project Data'!$D5)</f>
        <v>#DIV/0!</v>
      </c>
      <c r="G5" s="7"/>
      <c r="H5" s="7"/>
      <c r="I5" s="82"/>
      <c r="J5" s="83">
        <f>SUM(Table1268[[#This Row],[PM V2 Score]:[Application Score]])/2</f>
        <v>0</v>
      </c>
      <c r="K5" s="83"/>
      <c r="L5" s="204">
        <f>Table1268[[#This Row],[ Monitoring Score (after desk audits)]]+Table1268[[#This Row],[Application Score]]</f>
        <v>0</v>
      </c>
      <c r="M5" s="193"/>
    </row>
    <row r="6" spans="1:13" x14ac:dyDescent="0.25">
      <c r="A6" s="149"/>
      <c r="B6" s="60" t="e">
        <f>VLOOKUP('Project Data'!$A6,'FY 2015-2016'!$A$2:$AF$38,4,0)</f>
        <v>#N/A</v>
      </c>
      <c r="C6" s="71"/>
      <c r="D6" s="71"/>
      <c r="E6" s="51"/>
      <c r="F6" s="50" t="e">
        <f>SUM(E6/'Project Data'!$D6)</f>
        <v>#DIV/0!</v>
      </c>
      <c r="G6" s="7"/>
      <c r="H6" s="82"/>
      <c r="I6" s="82"/>
      <c r="J6" s="83">
        <f>SUM(Table1268[[#This Row],[PM V2 Score]:[Application Score]])/2</f>
        <v>0</v>
      </c>
      <c r="K6" s="83"/>
      <c r="L6" s="204">
        <f>Table1268[[#This Row],[ Monitoring Score (after desk audits)]]+Table1268[[#This Row],[Application Score]]</f>
        <v>0</v>
      </c>
      <c r="M6" s="56"/>
    </row>
    <row r="7" spans="1:13" x14ac:dyDescent="0.25">
      <c r="A7" s="151"/>
      <c r="B7" s="60" t="e">
        <f>VLOOKUP('Project Data'!$A7,'FY 2015-2016'!$A$2:$AF$38,4,0)</f>
        <v>#N/A</v>
      </c>
      <c r="C7" s="71"/>
      <c r="D7" s="71"/>
      <c r="E7" s="51"/>
      <c r="F7" s="50" t="e">
        <f>SUM(E7/'Project Data'!$D7)</f>
        <v>#DIV/0!</v>
      </c>
      <c r="G7" s="7"/>
      <c r="H7" s="7"/>
      <c r="I7" s="82"/>
      <c r="J7" s="83">
        <f>SUM(Table1268[[#This Row],[PM V2 Score]:[Application Score]])/2</f>
        <v>0</v>
      </c>
      <c r="K7" s="83"/>
      <c r="L7" s="204">
        <f>Table1268[[#This Row],[ Monitoring Score (after desk audits)]]+Table1268[[#This Row],[Application Score]]</f>
        <v>0</v>
      </c>
      <c r="M7" s="56"/>
    </row>
    <row r="8" spans="1:13" x14ac:dyDescent="0.25">
      <c r="A8" s="149"/>
      <c r="B8" s="60" t="e">
        <f>VLOOKUP('Project Data'!$A8,'FY 2015-2016'!$A$2:$AF$38,4,0)</f>
        <v>#N/A</v>
      </c>
      <c r="C8" s="191"/>
      <c r="D8" s="71"/>
      <c r="E8" s="51"/>
      <c r="F8" s="50" t="e">
        <f>SUM(E8/'Project Data'!$D8)</f>
        <v>#DIV/0!</v>
      </c>
      <c r="G8" s="7"/>
      <c r="H8" s="7"/>
      <c r="I8" s="82"/>
      <c r="J8" s="83">
        <f>SUM(Table1268[[#This Row],[PM V2 Score]:[Application Score]])/2</f>
        <v>0</v>
      </c>
      <c r="K8" s="83"/>
      <c r="L8" s="204">
        <f>Table1268[[#This Row],[ Monitoring Score (after desk audits)]]+Table1268[[#This Row],[Application Score]]</f>
        <v>0</v>
      </c>
      <c r="M8" s="192"/>
    </row>
    <row r="9" spans="1:13" x14ac:dyDescent="0.25">
      <c r="A9" s="149"/>
      <c r="B9" s="60" t="e">
        <f>VLOOKUP('Project Data'!$A9,'FY 2015-2016'!$A$2:$AF$38,4,0)</f>
        <v>#N/A</v>
      </c>
      <c r="C9" s="190"/>
      <c r="D9" s="71"/>
      <c r="E9" s="51"/>
      <c r="F9" s="50" t="e">
        <f>SUM(E9/'Project Data'!$D9)</f>
        <v>#DIV/0!</v>
      </c>
      <c r="G9" s="4"/>
      <c r="H9" s="82"/>
      <c r="I9" s="82"/>
      <c r="J9" s="83">
        <f>SUM(Table1268[[#This Row],[PM V2 Score]:[Application Score]])/2</f>
        <v>0</v>
      </c>
      <c r="K9" s="83"/>
      <c r="L9" s="204">
        <f>Table1268[[#This Row],[ Monitoring Score (after desk audits)]]+Table1268[[#This Row],[Application Score]]</f>
        <v>0</v>
      </c>
      <c r="M9" s="56"/>
    </row>
    <row r="10" spans="1:13" x14ac:dyDescent="0.25">
      <c r="A10" s="149"/>
      <c r="B10" s="60" t="e">
        <f>VLOOKUP('Project Data'!$A10,'FY 2015-2016'!$A$2:$AF$38,4,0)</f>
        <v>#N/A</v>
      </c>
      <c r="C10" s="187"/>
      <c r="D10" s="71"/>
      <c r="E10" s="51"/>
      <c r="F10" s="50" t="e">
        <f>SUM(E10/'Project Data'!$D10)</f>
        <v>#DIV/0!</v>
      </c>
      <c r="G10" s="4"/>
      <c r="H10" s="82"/>
      <c r="I10" s="82"/>
      <c r="J10" s="83">
        <f>SUM(Table1268[[#This Row],[PM V2 Score]:[Application Score]])/2</f>
        <v>0</v>
      </c>
      <c r="K10" s="83"/>
      <c r="L10" s="204">
        <f>Table1268[[#This Row],[ Monitoring Score (after desk audits)]]+Table1268[[#This Row],[Application Score]]</f>
        <v>0</v>
      </c>
      <c r="M10" s="56"/>
    </row>
    <row r="11" spans="1:13" x14ac:dyDescent="0.25">
      <c r="A11" s="149"/>
      <c r="B11" s="60" t="e">
        <f>VLOOKUP('Project Data'!$A11,'FY 2015-2016'!$A$2:$AF$38,4,0)</f>
        <v>#N/A</v>
      </c>
      <c r="C11" s="190"/>
      <c r="D11" s="71"/>
      <c r="E11" s="51"/>
      <c r="F11" s="50" t="e">
        <f>SUM(E11/'Project Data'!$D11)</f>
        <v>#DIV/0!</v>
      </c>
      <c r="G11" s="7"/>
      <c r="H11" s="82"/>
      <c r="I11" s="82"/>
      <c r="J11" s="83">
        <f>SUM(Table1268[[#This Row],[PM V2 Score]:[Application Score]])/2</f>
        <v>0</v>
      </c>
      <c r="K11" s="83"/>
      <c r="L11" s="204">
        <f>Table1268[[#This Row],[ Monitoring Score (after desk audits)]]+Table1268[[#This Row],[Application Score]]</f>
        <v>0</v>
      </c>
      <c r="M11" s="56"/>
    </row>
    <row r="12" spans="1:13" x14ac:dyDescent="0.25">
      <c r="A12" s="149"/>
      <c r="B12" s="60" t="e">
        <f>VLOOKUP('Project Data'!$A12,'FY 2015-2016'!$A$2:$AF$38,4,0)</f>
        <v>#N/A</v>
      </c>
      <c r="C12" s="71"/>
      <c r="D12" s="71"/>
      <c r="E12" s="51"/>
      <c r="F12" s="50" t="e">
        <f>SUM(E12/'Project Data'!$D12)</f>
        <v>#DIV/0!</v>
      </c>
      <c r="G12" s="4"/>
      <c r="H12" s="4"/>
      <c r="I12" s="82"/>
      <c r="J12" s="83">
        <f>SUM(Table1268[[#This Row],[PM V2 Score]:[Application Score]])/2</f>
        <v>0</v>
      </c>
      <c r="K12" s="83"/>
      <c r="L12" s="204">
        <f>Table1268[[#This Row],[ Monitoring Score (after desk audits)]]+Table1268[[#This Row],[Application Score]]</f>
        <v>0</v>
      </c>
      <c r="M12" s="56"/>
    </row>
    <row r="13" spans="1:13" x14ac:dyDescent="0.25">
      <c r="A13" s="149"/>
      <c r="B13" s="60" t="e">
        <f>VLOOKUP('Project Data'!$A13,'FY 2015-2016'!$A$2:$AF$38,4,0)</f>
        <v>#N/A</v>
      </c>
      <c r="C13" s="71"/>
      <c r="D13" s="71"/>
      <c r="E13" s="51"/>
      <c r="F13" s="50" t="e">
        <f>SUM(E13/'Project Data'!$D13)</f>
        <v>#DIV/0!</v>
      </c>
      <c r="G13" s="7"/>
      <c r="H13" s="7"/>
      <c r="I13" s="82"/>
      <c r="J13" s="83">
        <f>SUM(Table1268[[#This Row],[PM V2 Score]:[Application Score]])/2</f>
        <v>0</v>
      </c>
      <c r="K13" s="83"/>
      <c r="L13" s="204">
        <f>Table1268[[#This Row],[ Monitoring Score (after desk audits)]]+Table1268[[#This Row],[Application Score]]</f>
        <v>0</v>
      </c>
      <c r="M13" s="56"/>
    </row>
    <row r="14" spans="1:13" x14ac:dyDescent="0.25">
      <c r="A14" s="149"/>
      <c r="B14" s="60" t="e">
        <f>VLOOKUP('Project Data'!$A14,'FY 2015-2016'!$A$2:$AF$38,4,0)</f>
        <v>#N/A</v>
      </c>
      <c r="C14" s="71"/>
      <c r="D14" s="71"/>
      <c r="E14" s="51"/>
      <c r="F14" s="50" t="e">
        <f>SUM(E14/'Project Data'!$D14)</f>
        <v>#DIV/0!</v>
      </c>
      <c r="G14" s="4"/>
      <c r="H14" s="82"/>
      <c r="I14" s="82"/>
      <c r="J14" s="83">
        <f>SUM(Table1268[[#This Row],[PM V2 Score]:[Application Score]])/2</f>
        <v>0</v>
      </c>
      <c r="K14" s="83"/>
      <c r="L14" s="204">
        <f>Table1268[[#This Row],[ Monitoring Score (after desk audits)]]+Table1268[[#This Row],[Application Score]]</f>
        <v>0</v>
      </c>
      <c r="M14" s="56"/>
    </row>
    <row r="15" spans="1:13" x14ac:dyDescent="0.25">
      <c r="A15" s="149"/>
      <c r="B15" s="60" t="e">
        <f>VLOOKUP('Project Data'!$A15,'FY 2015-2016'!$A$2:$AF$38,4,0)</f>
        <v>#N/A</v>
      </c>
      <c r="C15" s="71"/>
      <c r="D15" s="71"/>
      <c r="E15" s="51"/>
      <c r="F15" s="50" t="e">
        <f>SUM(E15/'Project Data'!$D15)</f>
        <v>#DIV/0!</v>
      </c>
      <c r="G15" s="7"/>
      <c r="H15" s="82"/>
      <c r="I15" s="82"/>
      <c r="J15" s="83">
        <f>SUM(Table1268[[#This Row],[PM V2 Score]:[Application Score]])/2</f>
        <v>0</v>
      </c>
      <c r="K15" s="155"/>
      <c r="L15" s="204">
        <f>Table1268[[#This Row],[ Monitoring Score (after desk audits)]]+Table1268[[#This Row],[Application Score]]</f>
        <v>0</v>
      </c>
      <c r="M15" s="56"/>
    </row>
    <row r="16" spans="1:13" x14ac:dyDescent="0.25">
      <c r="A16" s="149"/>
      <c r="B16" s="60" t="e">
        <f>VLOOKUP('Project Data'!$A16,'FY 2015-2016'!$A$2:$AF$38,4,0)</f>
        <v>#N/A</v>
      </c>
      <c r="C16" s="71"/>
      <c r="D16" s="71"/>
      <c r="E16" s="51"/>
      <c r="F16" s="50" t="e">
        <f>SUM(E16/'Project Data'!$D16)</f>
        <v>#DIV/0!</v>
      </c>
      <c r="G16" s="7"/>
      <c r="H16" s="7"/>
      <c r="I16" s="82"/>
      <c r="J16" s="83">
        <f>SUM(Table1268[[#This Row],[PM V2 Score]:[Application Score]])/2</f>
        <v>0</v>
      </c>
      <c r="K16" s="83"/>
      <c r="L16" s="204">
        <f>Table1268[[#This Row],[ Monitoring Score (after desk audits)]]+Table1268[[#This Row],[Application Score]]</f>
        <v>0</v>
      </c>
      <c r="M16" s="56"/>
    </row>
    <row r="17" spans="1:13" x14ac:dyDescent="0.25">
      <c r="A17" s="149"/>
      <c r="B17" s="60" t="e">
        <f>VLOOKUP('Project Data'!$A17,'FY 2015-2016'!$A$2:$AF$38,4,0)</f>
        <v>#N/A</v>
      </c>
      <c r="C17" s="71"/>
      <c r="D17" s="71"/>
      <c r="E17" s="133"/>
      <c r="F17" s="50" t="e">
        <f>SUM(E17/'Project Data'!$D17)</f>
        <v>#DIV/0!</v>
      </c>
      <c r="G17" s="7"/>
      <c r="H17" s="82"/>
      <c r="I17" s="82"/>
      <c r="J17" s="83">
        <f>SUM(Table1268[[#This Row],[PM V2 Score]:[Application Score]])/2</f>
        <v>0</v>
      </c>
      <c r="K17" s="83"/>
      <c r="L17" s="204">
        <f>Table1268[[#This Row],[ Monitoring Score (after desk audits)]]+Table1268[[#This Row],[Application Score]]</f>
        <v>0</v>
      </c>
      <c r="M17" s="56"/>
    </row>
    <row r="18" spans="1:13" x14ac:dyDescent="0.25">
      <c r="A18" s="149"/>
      <c r="B18" s="60" t="e">
        <f>VLOOKUP('Project Data'!$A18,'FY 2015-2016'!$A$2:$AF$38,4,0)</f>
        <v>#N/A</v>
      </c>
      <c r="C18" s="71"/>
      <c r="D18" s="71"/>
      <c r="E18" s="51"/>
      <c r="F18" s="50" t="e">
        <f>SUM(E18/'Project Data'!$D18)</f>
        <v>#DIV/0!</v>
      </c>
      <c r="G18" s="7"/>
      <c r="H18" s="82"/>
      <c r="I18" s="82"/>
      <c r="J18" s="83">
        <f>SUM(Table1268[[#This Row],[PM V2 Score]:[Application Score]])/2</f>
        <v>0</v>
      </c>
      <c r="K18" s="83"/>
      <c r="L18" s="204">
        <f>Table1268[[#This Row],[ Monitoring Score (after desk audits)]]+Table1268[[#This Row],[Application Score]]</f>
        <v>0</v>
      </c>
      <c r="M18" s="56"/>
    </row>
    <row r="19" spans="1:13" x14ac:dyDescent="0.25">
      <c r="A19" s="149"/>
      <c r="B19" s="60" t="e">
        <f>VLOOKUP('Project Data'!$A19,'FY 2015-2016'!$A$2:$AF$38,4,0)</f>
        <v>#N/A</v>
      </c>
      <c r="C19" s="71"/>
      <c r="D19" s="71"/>
      <c r="E19" s="51"/>
      <c r="F19" s="50" t="e">
        <f>SUM(E19/'Project Data'!$D19)</f>
        <v>#DIV/0!</v>
      </c>
      <c r="G19" s="7"/>
      <c r="H19" s="82"/>
      <c r="I19" s="82"/>
      <c r="J19" s="83">
        <f>SUM(Table1268[[#This Row],[PM V2 Score]:[Application Score]])/2</f>
        <v>0</v>
      </c>
      <c r="K19" s="83"/>
      <c r="L19" s="204">
        <f>Table1268[[#This Row],[ Monitoring Score (after desk audits)]]+Table1268[[#This Row],[Application Score]]</f>
        <v>0</v>
      </c>
      <c r="M19" s="56"/>
    </row>
    <row r="20" spans="1:13" x14ac:dyDescent="0.25">
      <c r="A20" s="149"/>
      <c r="B20" s="60" t="e">
        <f>VLOOKUP('Project Data'!$A20,'FY 2015-2016'!$A$2:$AF$38,4,0)</f>
        <v>#N/A</v>
      </c>
      <c r="C20" s="71"/>
      <c r="D20" s="71"/>
      <c r="E20" s="51"/>
      <c r="F20" s="50" t="e">
        <f>SUM(E20/'Project Data'!$D20)</f>
        <v>#DIV/0!</v>
      </c>
      <c r="G20" s="7"/>
      <c r="H20" s="82"/>
      <c r="I20" s="82"/>
      <c r="J20" s="83">
        <f>SUM(Table1268[[#This Row],[PM V2 Score]:[Application Score]])/2</f>
        <v>0</v>
      </c>
      <c r="K20" s="83"/>
      <c r="L20" s="204">
        <f>Table1268[[#This Row],[ Monitoring Score (after desk audits)]]+Table1268[[#This Row],[Application Score]]</f>
        <v>0</v>
      </c>
      <c r="M20" s="56"/>
    </row>
    <row r="21" spans="1:13" x14ac:dyDescent="0.25">
      <c r="A21" s="149"/>
      <c r="B21" s="60" t="e">
        <f>VLOOKUP('Project Data'!$A21,'FY 2015-2016'!$A$2:$AF$38,4,0)</f>
        <v>#N/A</v>
      </c>
      <c r="C21" s="189"/>
      <c r="D21" s="132"/>
      <c r="E21" s="133"/>
      <c r="F21" s="50" t="e">
        <f>SUM(E21/'Project Data'!$D21)</f>
        <v>#DIV/0!</v>
      </c>
      <c r="G21" s="7"/>
      <c r="H21" s="82"/>
      <c r="I21" s="82"/>
      <c r="J21" s="83">
        <f>SUM(Table1268[[#This Row],[PM V2 Score]:[Application Score]])/2</f>
        <v>0</v>
      </c>
      <c r="K21" s="83"/>
      <c r="L21" s="204">
        <f>Table1268[[#This Row],[ Monitoring Score (after desk audits)]]+Table1268[[#This Row],[Application Score]]</f>
        <v>0</v>
      </c>
      <c r="M21" s="56"/>
    </row>
    <row r="22" spans="1:13" x14ac:dyDescent="0.25">
      <c r="A22" s="149"/>
      <c r="B22" s="60" t="e">
        <f>VLOOKUP('Project Data'!$A22,'FY 2015-2016'!$A$2:$AF$38,4,0)</f>
        <v>#N/A</v>
      </c>
      <c r="C22" s="71"/>
      <c r="D22" s="71"/>
      <c r="E22" s="51"/>
      <c r="F22" s="50" t="e">
        <f>SUM(E22/'Project Data'!$D22)</f>
        <v>#DIV/0!</v>
      </c>
      <c r="G22" s="7"/>
      <c r="H22" s="82"/>
      <c r="I22" s="82"/>
      <c r="J22" s="83">
        <f>SUM(Table1268[[#This Row],[PM V2 Score]:[Application Score]])/2</f>
        <v>0</v>
      </c>
      <c r="K22" s="83"/>
      <c r="L22" s="204">
        <f>Table1268[[#This Row],[ Monitoring Score (after desk audits)]]+Table1268[[#This Row],[Application Score]]</f>
        <v>0</v>
      </c>
      <c r="M22" s="56"/>
    </row>
    <row r="23" spans="1:13" x14ac:dyDescent="0.25">
      <c r="A23" s="151"/>
      <c r="B23" s="60" t="e">
        <f>VLOOKUP('Project Data'!$A23,'FY 2015-2016'!$A$2:$AF$38,4,0)</f>
        <v>#N/A</v>
      </c>
      <c r="C23" s="71"/>
      <c r="D23" s="71"/>
      <c r="E23" s="51"/>
      <c r="F23" s="7" t="s">
        <v>31</v>
      </c>
      <c r="G23" s="7"/>
      <c r="H23" s="7"/>
      <c r="I23" s="82"/>
      <c r="J23" s="83">
        <f>SUM(Table1268[[#This Row],[PM V2 Score]:[Application Score]])/2</f>
        <v>0</v>
      </c>
      <c r="K23" s="83"/>
      <c r="L23" s="204">
        <f>Table1268[[#This Row],[ Monitoring Score (after desk audits)]]+Table1268[[#This Row],[Application Score]]</f>
        <v>0</v>
      </c>
      <c r="M23" s="56"/>
    </row>
    <row r="24" spans="1:13" x14ac:dyDescent="0.25">
      <c r="A24" s="149"/>
      <c r="B24" s="60" t="e">
        <f>VLOOKUP('Project Data'!$A24,'FY 2015-2016'!$A$2:$AF$38,4,0)</f>
        <v>#N/A</v>
      </c>
      <c r="C24" s="71"/>
      <c r="D24" s="71"/>
      <c r="E24" s="51"/>
      <c r="F24" s="50" t="e">
        <f>SUM(E24/'Project Data'!$D24)</f>
        <v>#DIV/0!</v>
      </c>
      <c r="G24" s="7"/>
      <c r="H24" s="82"/>
      <c r="I24" s="82"/>
      <c r="J24" s="83">
        <f>SUM(Table1268[[#This Row],[PM V2 Score]:[Application Score]])/2</f>
        <v>0</v>
      </c>
      <c r="K24" s="83"/>
      <c r="L24" s="204">
        <f>Table1268[[#This Row],[ Monitoring Score (after desk audits)]]+Table1268[[#This Row],[Application Score]]</f>
        <v>0</v>
      </c>
      <c r="M24" s="56"/>
    </row>
    <row r="25" spans="1:13" x14ac:dyDescent="0.25">
      <c r="A25" s="149"/>
      <c r="B25" s="60" t="e">
        <f>VLOOKUP('Project Data'!$A25,'FY 2015-2016'!$A$2:$AF$38,4,0)</f>
        <v>#N/A</v>
      </c>
      <c r="C25" s="71"/>
      <c r="D25" s="71"/>
      <c r="E25" s="51"/>
      <c r="F25" s="50" t="e">
        <f>SUM(E25/'Project Data'!$D25)</f>
        <v>#DIV/0!</v>
      </c>
      <c r="G25" s="7"/>
      <c r="H25" s="82"/>
      <c r="I25" s="82"/>
      <c r="J25" s="83">
        <f>SUM(Table1268[[#This Row],[PM V2 Score]:[Application Score]])/2</f>
        <v>0</v>
      </c>
      <c r="K25" s="83"/>
      <c r="L25" s="204">
        <f>Table1268[[#This Row],[ Monitoring Score (after desk audits)]]+Table1268[[#This Row],[Application Score]]</f>
        <v>0</v>
      </c>
      <c r="M25" s="56"/>
    </row>
    <row r="26" spans="1:13" x14ac:dyDescent="0.25">
      <c r="A26" s="149"/>
      <c r="B26" s="60" t="e">
        <f>VLOOKUP('Project Data'!$A26,'FY 2015-2016'!$A$2:$AF$38,4,0)</f>
        <v>#N/A</v>
      </c>
      <c r="C26" s="71"/>
      <c r="D26" s="71"/>
      <c r="E26" s="51"/>
      <c r="F26" s="50" t="e">
        <f>SUM(E26/'Project Data'!$D26)</f>
        <v>#DIV/0!</v>
      </c>
      <c r="G26" s="97"/>
      <c r="H26" s="82"/>
      <c r="I26" s="82"/>
      <c r="J26" s="83">
        <f>SUM(Table1268[[#This Row],[PM V2 Score]:[Application Score]])/2</f>
        <v>0</v>
      </c>
      <c r="K26" s="83"/>
      <c r="L26" s="204">
        <f>Table1268[[#This Row],[ Monitoring Score (after desk audits)]]+Table1268[[#This Row],[Application Score]]</f>
        <v>0</v>
      </c>
      <c r="M26" s="56"/>
    </row>
    <row r="27" spans="1:13" x14ac:dyDescent="0.25">
      <c r="A27" s="152"/>
      <c r="B27" s="60" t="e">
        <f>VLOOKUP('Project Data'!$A27,'FY 2015-2016'!$A$2:$AF$38,4,0)</f>
        <v>#N/A</v>
      </c>
      <c r="C27" s="71"/>
      <c r="D27" s="71"/>
      <c r="E27" s="133"/>
      <c r="F27" s="50" t="e">
        <f>SUM(E27/'Project Data'!$D27)</f>
        <v>#DIV/0!</v>
      </c>
      <c r="G27" s="7"/>
      <c r="H27" s="82"/>
      <c r="I27" s="82"/>
      <c r="J27" s="83">
        <f>SUM(Table1268[[#This Row],[PM V2 Score]:[Application Score]])/2</f>
        <v>0</v>
      </c>
      <c r="K27" s="83"/>
      <c r="L27" s="204">
        <f>Table1268[[#This Row],[ Monitoring Score (after desk audits)]]+Table1268[[#This Row],[Application Score]]</f>
        <v>0</v>
      </c>
      <c r="M27" s="56"/>
    </row>
    <row r="28" spans="1:13" x14ac:dyDescent="0.25">
      <c r="A28" s="149"/>
      <c r="B28" s="60" t="e">
        <f>VLOOKUP('Project Data'!$A28,'FY 2015-2016'!$A$2:$AF$38,4,0)</f>
        <v>#N/A</v>
      </c>
      <c r="C28" s="71"/>
      <c r="D28" s="71"/>
      <c r="E28" s="51"/>
      <c r="F28" s="50" t="e">
        <f>SUM(E28/'Project Data'!$D28)</f>
        <v>#DIV/0!</v>
      </c>
      <c r="G28" s="7"/>
      <c r="H28" s="82"/>
      <c r="I28" s="82"/>
      <c r="J28" s="83">
        <f>SUM(Table1268[[#This Row],[PM V2 Score]:[Application Score]])/2</f>
        <v>0</v>
      </c>
      <c r="K28" s="83"/>
      <c r="L28" s="204">
        <f>Table1268[[#This Row],[ Monitoring Score (after desk audits)]]+Table1268[[#This Row],[Application Score]]</f>
        <v>0</v>
      </c>
      <c r="M28" s="56"/>
    </row>
    <row r="29" spans="1:13" x14ac:dyDescent="0.25">
      <c r="A29" s="149"/>
      <c r="B29" s="60" t="e">
        <f>VLOOKUP('Project Data'!$A29,'FY 2015-2016'!$A$2:$AF$38,4,0)</f>
        <v>#N/A</v>
      </c>
      <c r="C29" s="71"/>
      <c r="D29" s="71"/>
      <c r="E29" s="51"/>
      <c r="F29" s="50" t="e">
        <f>SUM(E29/'Project Data'!$D29)</f>
        <v>#DIV/0!</v>
      </c>
      <c r="G29" s="7"/>
      <c r="H29" s="82"/>
      <c r="I29" s="82"/>
      <c r="J29" s="83">
        <f>SUM(Table1268[[#This Row],[PM V2 Score]:[Application Score]])/2</f>
        <v>0</v>
      </c>
      <c r="K29" s="83"/>
      <c r="L29" s="204">
        <f>Table1268[[#This Row],[ Monitoring Score (after desk audits)]]+Table1268[[#This Row],[Application Score]]</f>
        <v>0</v>
      </c>
      <c r="M29" s="56"/>
    </row>
    <row r="30" spans="1:13" x14ac:dyDescent="0.25">
      <c r="A30" s="149"/>
      <c r="B30" s="60" t="e">
        <f>VLOOKUP('Project Data'!$A30,'FY 2015-2016'!$A$2:$AF$38,4,0)</f>
        <v>#N/A</v>
      </c>
      <c r="C30" s="71"/>
      <c r="D30" s="71"/>
      <c r="E30" s="51"/>
      <c r="F30" s="50" t="e">
        <f>SUM(E30/'Project Data'!$D30)</f>
        <v>#DIV/0!</v>
      </c>
      <c r="G30" s="7"/>
      <c r="H30" s="82"/>
      <c r="I30" s="82"/>
      <c r="J30" s="83">
        <f>SUM(Table1268[[#This Row],[PM V2 Score]:[Application Score]])/2</f>
        <v>0</v>
      </c>
      <c r="K30" s="83"/>
      <c r="L30" s="204">
        <f>Table1268[[#This Row],[ Monitoring Score (after desk audits)]]+Table1268[[#This Row],[Application Score]]</f>
        <v>0</v>
      </c>
      <c r="M30" s="56"/>
    </row>
    <row r="31" spans="1:13" x14ac:dyDescent="0.25">
      <c r="A31" s="149"/>
      <c r="B31" s="60" t="e">
        <f>VLOOKUP('Project Data'!$A31,'FY 2015-2016'!$A$2:$AF$38,4,0)</f>
        <v>#N/A</v>
      </c>
      <c r="C31" s="71"/>
      <c r="D31" s="71"/>
      <c r="E31" s="133"/>
      <c r="F31" s="50" t="e">
        <f>SUM(E31/'Project Data'!$D31)</f>
        <v>#DIV/0!</v>
      </c>
      <c r="G31" s="7"/>
      <c r="H31" s="82"/>
      <c r="I31" s="82"/>
      <c r="J31" s="83">
        <f>SUM(Table1268[[#This Row],[PM V2 Score]:[Application Score]])/2</f>
        <v>0</v>
      </c>
      <c r="K31" s="83"/>
      <c r="L31" s="204">
        <f>Table1268[[#This Row],[ Monitoring Score (after desk audits)]]+Table1268[[#This Row],[Application Score]]</f>
        <v>0</v>
      </c>
      <c r="M31" s="57"/>
    </row>
    <row r="32" spans="1:13" x14ac:dyDescent="0.25">
      <c r="A32" s="149"/>
      <c r="B32" s="60" t="e">
        <f>VLOOKUP('Project Data'!$A32,'FY 2015-2016'!$A$2:$AF$38,4,0)</f>
        <v>#N/A</v>
      </c>
      <c r="C32" s="71"/>
      <c r="D32" s="71"/>
      <c r="E32" s="134"/>
      <c r="F32" s="50" t="e">
        <f>SUM(E32/'Project Data'!$D32)</f>
        <v>#DIV/0!</v>
      </c>
      <c r="G32" s="7"/>
      <c r="H32" s="82"/>
      <c r="I32" s="82"/>
      <c r="J32" s="83">
        <f>SUM(Table1268[[#This Row],[PM V2 Score]:[Application Score]])/2</f>
        <v>0</v>
      </c>
      <c r="K32" s="157"/>
      <c r="L32" s="204">
        <f>Table1268[[#This Row],[ Monitoring Score (after desk audits)]]+Table1268[[#This Row],[Application Score]]</f>
        <v>0</v>
      </c>
      <c r="M32" s="56"/>
    </row>
    <row r="33" spans="1:13" x14ac:dyDescent="0.25">
      <c r="A33" s="149"/>
      <c r="B33" s="60" t="e">
        <f>VLOOKUP('Project Data'!$A33,'FY 2015-2016'!$A$2:$AF$38,4,0)</f>
        <v>#N/A</v>
      </c>
      <c r="C33" s="71"/>
      <c r="D33" s="71"/>
      <c r="E33" s="134"/>
      <c r="F33" s="50" t="e">
        <f>SUM(E33/'Project Data'!$D33)</f>
        <v>#DIV/0!</v>
      </c>
      <c r="G33" s="7"/>
      <c r="H33" s="82"/>
      <c r="I33" s="82"/>
      <c r="J33" s="83">
        <f>SUM(Table1268[[#This Row],[PM V2 Score]:[Application Score]])/2</f>
        <v>0</v>
      </c>
      <c r="K33" s="83"/>
      <c r="L33" s="204">
        <f>Table1268[[#This Row],[ Monitoring Score (after desk audits)]]+Table1268[[#This Row],[Application Score]]</f>
        <v>0</v>
      </c>
      <c r="M33" s="56"/>
    </row>
    <row r="34" spans="1:13" x14ac:dyDescent="0.25">
      <c r="A34" s="149"/>
      <c r="B34" s="60" t="e">
        <f>VLOOKUP('Project Data'!$A34,'FY 2015-2016'!$A$2:$AF$38,4,0)</f>
        <v>#N/A</v>
      </c>
      <c r="C34" s="71"/>
      <c r="D34" s="71"/>
      <c r="E34" s="51"/>
      <c r="F34" s="50" t="e">
        <f>SUM(E34/'Project Data'!$D34)</f>
        <v>#DIV/0!</v>
      </c>
      <c r="G34" s="7"/>
      <c r="H34" s="82"/>
      <c r="I34" s="82"/>
      <c r="J34" s="83">
        <f>SUM(Table1268[[#This Row],[PM V2 Score]:[Application Score]])/2</f>
        <v>0</v>
      </c>
      <c r="K34" s="83"/>
      <c r="L34" s="204">
        <f>Table1268[[#This Row],[ Monitoring Score (after desk audits)]]+Table1268[[#This Row],[Application Score]]</f>
        <v>0</v>
      </c>
      <c r="M34" s="56"/>
    </row>
    <row r="35" spans="1:13" x14ac:dyDescent="0.25">
      <c r="A35" s="151"/>
      <c r="B35" s="60" t="e">
        <f>VLOOKUP('Project Data'!$A35,'FY 2015-2016'!$A$2:$AF$38,4,0)</f>
        <v>#N/A</v>
      </c>
      <c r="C35" s="71"/>
      <c r="D35" s="71"/>
      <c r="E35" s="51"/>
      <c r="F35" s="50" t="e">
        <f>SUM(E35/'Project Data'!$D35)</f>
        <v>#DIV/0!</v>
      </c>
      <c r="G35" s="7"/>
      <c r="H35" s="82"/>
      <c r="I35" s="82"/>
      <c r="J35" s="83">
        <f>SUM(Table1268[[#This Row],[PM V2 Score]:[Application Score]])/2</f>
        <v>0</v>
      </c>
      <c r="K35" s="154"/>
      <c r="L35" s="204">
        <f>Table1268[[#This Row],[ Monitoring Score (after desk audits)]]+Table1268[[#This Row],[Application Score]]</f>
        <v>0</v>
      </c>
      <c r="M35" s="56"/>
    </row>
    <row r="36" spans="1:13" x14ac:dyDescent="0.25">
      <c r="A36" s="149"/>
      <c r="B36" s="60" t="e">
        <f>VLOOKUP('Project Data'!$A36,'FY 2015-2016'!$A$2:$AF$38,4,0)</f>
        <v>#N/A</v>
      </c>
      <c r="C36" s="71"/>
      <c r="D36" s="71"/>
      <c r="E36" s="51"/>
      <c r="F36" s="53" t="e">
        <f>SUM(E36/'Project Data'!$D36)</f>
        <v>#DIV/0!</v>
      </c>
      <c r="G36" s="7"/>
      <c r="H36" s="82"/>
      <c r="I36" s="82"/>
      <c r="J36" s="83">
        <f>SUM(Table1268[[#This Row],[PM V2 Score]:[Application Score]])/2</f>
        <v>0</v>
      </c>
      <c r="K36" s="83"/>
      <c r="L36" s="204">
        <f>Table1268[[#This Row],[ Monitoring Score (after desk audits)]]+Table1268[[#This Row],[Application Score]]</f>
        <v>0</v>
      </c>
      <c r="M36" s="58"/>
    </row>
    <row r="37" spans="1:13" x14ac:dyDescent="0.25">
      <c r="A37" s="149"/>
      <c r="B37" s="188" t="e">
        <f>VLOOKUP('Project Data'!$A37,'FY 2015-2016'!$A$2:$AF$38,4,0)</f>
        <v>#N/A</v>
      </c>
      <c r="C37" s="71"/>
      <c r="D37" s="71"/>
      <c r="E37" s="51"/>
      <c r="F37" s="50" t="e">
        <f>SUM(E37/'Project Data'!$D37)</f>
        <v>#DIV/0!</v>
      </c>
      <c r="G37" s="121"/>
      <c r="H37" s="82"/>
      <c r="I37" s="122"/>
      <c r="J37" s="83">
        <f>SUM(Table1268[[#This Row],[PM V2 Score]:[Application Score]])/2</f>
        <v>0</v>
      </c>
      <c r="K37" s="83"/>
      <c r="L37" s="204">
        <f>Table1268[[#This Row],[ Monitoring Score (after desk audits)]]+Table1268[[#This Row],[Application Score]]</f>
        <v>0</v>
      </c>
      <c r="M37" s="56"/>
    </row>
  </sheetData>
  <pageMargins left="0.75" right="0.75" top="1" bottom="1" header="0.5" footer="0.5"/>
  <pageSetup orientation="portrait" horizontalDpi="4294967292" verticalDpi="4294967292"/>
  <ignoredErrors>
    <ignoredError sqref="J3" calculatedColumn="1"/>
  </ignoredErrors>
  <legacyDrawing r:id="rId1"/>
  <tableParts count="1">
    <tablePart r:id="rId2"/>
  </tableParts>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workbookViewId="0">
      <selection activeCell="J15" sqref="J15"/>
    </sheetView>
  </sheetViews>
  <sheetFormatPr defaultColWidth="11" defaultRowHeight="15.75" x14ac:dyDescent="0.25"/>
  <cols>
    <col min="1" max="1" width="68" customWidth="1"/>
    <col min="2" max="2" width="14.625" customWidth="1"/>
    <col min="3" max="3" width="15.125" customWidth="1"/>
    <col min="4" max="4" width="14" customWidth="1"/>
    <col min="5" max="5" width="15.625" customWidth="1"/>
    <col min="6" max="6" width="16" customWidth="1"/>
    <col min="7" max="7" width="20.125" customWidth="1"/>
    <col min="8" max="8" width="20.875" customWidth="1"/>
  </cols>
  <sheetData>
    <row r="1" spans="1:9" ht="39.950000000000003" customHeight="1" x14ac:dyDescent="0.25">
      <c r="A1" s="233" t="s">
        <v>54</v>
      </c>
      <c r="B1" s="233"/>
      <c r="C1" s="233"/>
      <c r="D1" s="233"/>
      <c r="E1" s="233"/>
      <c r="F1" s="233"/>
      <c r="G1" s="233"/>
      <c r="H1" s="233"/>
    </row>
    <row r="2" spans="1:9" s="9" customFormat="1" ht="30" customHeight="1" x14ac:dyDescent="0.25">
      <c r="A2" s="27" t="s">
        <v>55</v>
      </c>
      <c r="B2" s="26" t="s">
        <v>56</v>
      </c>
      <c r="C2" s="26" t="s">
        <v>57</v>
      </c>
      <c r="D2" s="26" t="s">
        <v>58</v>
      </c>
      <c r="E2" s="26" t="s">
        <v>11</v>
      </c>
      <c r="F2" s="28" t="s">
        <v>96</v>
      </c>
      <c r="G2" s="26" t="s">
        <v>50</v>
      </c>
      <c r="H2" s="28" t="s">
        <v>129</v>
      </c>
      <c r="I2" s="26" t="s">
        <v>133</v>
      </c>
    </row>
    <row r="3" spans="1:9" x14ac:dyDescent="0.25">
      <c r="A3" s="197"/>
      <c r="B3" s="199" t="e">
        <f>VLOOKUP('TH Program Comparison'!$A3,'Project Data'!$A$1:$M$37,2,0)</f>
        <v>#N/A</v>
      </c>
      <c r="C3" s="199" t="e">
        <f>VLOOKUP('TH Program Comparison'!$A3,'Project Data'!$A$1:$M$37,3,0)</f>
        <v>#N/A</v>
      </c>
      <c r="D3" s="199" t="e">
        <f>VLOOKUP('TH Program Comparison'!$A3,'Project Data'!$A$1:$M$37,4,0)</f>
        <v>#N/A</v>
      </c>
      <c r="E3" s="194" t="e">
        <f>VLOOKUP('TH Program Comparison'!$A3,'Project Data'!$A$1:$M$37,5,0)</f>
        <v>#N/A</v>
      </c>
      <c r="F3" s="196" t="e">
        <f>VLOOKUP('TH Program Comparison'!$A3,'Project Data'!$A$1:$M$37,12,0)</f>
        <v>#N/A</v>
      </c>
      <c r="G3" s="195" t="e">
        <f>VLOOKUP('TH Program Comparison'!$A3,'Project Data'!$A$1:$M$37,7,0)</f>
        <v>#N/A</v>
      </c>
      <c r="H3" s="196" t="e">
        <f>VLOOKUP('TH Program Comparison'!$A3,'Project Data'!$A$1:$M$37,11,0)</f>
        <v>#N/A</v>
      </c>
      <c r="I3" s="209"/>
    </row>
    <row r="4" spans="1:9" x14ac:dyDescent="0.25">
      <c r="A4" s="197"/>
      <c r="B4" s="199" t="e">
        <f>VLOOKUP('TH Program Comparison'!$A4,'Project Data'!$A$1:$M$37,2,0)</f>
        <v>#N/A</v>
      </c>
      <c r="C4" s="199" t="e">
        <f>VLOOKUP('TH Program Comparison'!$A4,'Project Data'!$A$1:$M$37,3,0)</f>
        <v>#N/A</v>
      </c>
      <c r="D4" s="199" t="e">
        <f>VLOOKUP('TH Program Comparison'!$A4,'Project Data'!$A$1:$M$37,4,0)</f>
        <v>#N/A</v>
      </c>
      <c r="E4" s="194" t="e">
        <f>VLOOKUP('TH Program Comparison'!$A4,'Project Data'!$A$1:$M$37,5,0)</f>
        <v>#N/A</v>
      </c>
      <c r="F4" s="196" t="e">
        <f>VLOOKUP('TH Program Comparison'!$A4,'Project Data'!$A$1:$M$37,12,0)</f>
        <v>#N/A</v>
      </c>
      <c r="G4" s="195" t="e">
        <f>VLOOKUP('TH Program Comparison'!$A4,'Project Data'!$A$1:$M$37,7,0)</f>
        <v>#N/A</v>
      </c>
      <c r="H4" s="196" t="e">
        <f>VLOOKUP('TH Program Comparison'!$A4,'Project Data'!$A$1:$M$37,11,0)</f>
        <v>#N/A</v>
      </c>
      <c r="I4" s="209"/>
    </row>
    <row r="5" spans="1:9" x14ac:dyDescent="0.25">
      <c r="A5" s="197"/>
      <c r="B5" s="199" t="e">
        <f>VLOOKUP('TH Program Comparison'!$A5,'Project Data'!$A$1:$M$37,2,0)</f>
        <v>#N/A</v>
      </c>
      <c r="C5" s="199" t="e">
        <f>VLOOKUP('TH Program Comparison'!$A5,'Project Data'!$A$1:$M$37,3,0)</f>
        <v>#N/A</v>
      </c>
      <c r="D5" s="199" t="e">
        <f>VLOOKUP('TH Program Comparison'!$A5,'Project Data'!$A$1:$M$37,4,0)</f>
        <v>#N/A</v>
      </c>
      <c r="E5" s="194" t="e">
        <f>VLOOKUP('TH Program Comparison'!$A5,'Project Data'!$A$1:$M$37,5,0)</f>
        <v>#N/A</v>
      </c>
      <c r="F5" s="196" t="e">
        <f>VLOOKUP('TH Program Comparison'!$A5,'Project Data'!$A$1:$M$37,12,0)</f>
        <v>#N/A</v>
      </c>
      <c r="G5" s="195" t="e">
        <f>VLOOKUP('TH Program Comparison'!$A5,'Project Data'!$A$1:$M$37,7,0)</f>
        <v>#N/A</v>
      </c>
      <c r="H5" s="196" t="e">
        <f>VLOOKUP('TH Program Comparison'!$A5,'Project Data'!$A$1:$M$37,11,0)</f>
        <v>#N/A</v>
      </c>
      <c r="I5" s="209"/>
    </row>
    <row r="6" spans="1:9" x14ac:dyDescent="0.25">
      <c r="A6" s="197"/>
      <c r="B6" s="199" t="e">
        <f>VLOOKUP('TH Program Comparison'!$A6,'Project Data'!$A$1:$M$37,2,0)</f>
        <v>#N/A</v>
      </c>
      <c r="C6" s="199" t="e">
        <f>VLOOKUP('TH Program Comparison'!$A6,'Project Data'!$A$1:$M$37,3,0)</f>
        <v>#N/A</v>
      </c>
      <c r="D6" s="199" t="e">
        <f>VLOOKUP('TH Program Comparison'!$A6,'Project Data'!$A$1:$M$37,4,0)</f>
        <v>#N/A</v>
      </c>
      <c r="E6" s="194" t="e">
        <f>VLOOKUP('TH Program Comparison'!$A6,'Project Data'!$A$1:$M$37,5,0)</f>
        <v>#N/A</v>
      </c>
      <c r="F6" s="196" t="e">
        <f>VLOOKUP('TH Program Comparison'!$A6,'Project Data'!$A$1:$M$37,12,0)</f>
        <v>#N/A</v>
      </c>
      <c r="G6" s="195" t="e">
        <f>VLOOKUP('TH Program Comparison'!$A6,'Project Data'!$A$1:$M$37,7,0)</f>
        <v>#N/A</v>
      </c>
      <c r="H6" s="196" t="e">
        <f>VLOOKUP('TH Program Comparison'!$A6,'Project Data'!$A$1:$M$37,11,0)</f>
        <v>#N/A</v>
      </c>
      <c r="I6" s="209"/>
    </row>
    <row r="7" spans="1:9" x14ac:dyDescent="0.25">
      <c r="A7" s="197"/>
      <c r="B7" s="199" t="e">
        <f>VLOOKUP('TH Program Comparison'!$A7,'Project Data'!$A$1:$M$37,2,0)</f>
        <v>#N/A</v>
      </c>
      <c r="C7" s="199" t="e">
        <f>VLOOKUP('TH Program Comparison'!$A7,'Project Data'!$A$1:$M$37,3,0)</f>
        <v>#N/A</v>
      </c>
      <c r="D7" s="199" t="e">
        <f>VLOOKUP('TH Program Comparison'!$A7,'Project Data'!$A$1:$M$37,4,0)</f>
        <v>#N/A</v>
      </c>
      <c r="E7" s="194" t="e">
        <f>VLOOKUP('TH Program Comparison'!$A7,'Project Data'!$A$1:$M$37,5,0)</f>
        <v>#N/A</v>
      </c>
      <c r="F7" s="196" t="e">
        <f>VLOOKUP('TH Program Comparison'!$A7,'Project Data'!$A$1:$M$37,12,0)</f>
        <v>#N/A</v>
      </c>
      <c r="G7" s="195" t="e">
        <f>VLOOKUP('TH Program Comparison'!$A7,'Project Data'!$A$1:$M$37,7,0)</f>
        <v>#N/A</v>
      </c>
      <c r="H7" s="196" t="e">
        <f>VLOOKUP('TH Program Comparison'!$A7,'Project Data'!$A$1:$M$37,11,0)</f>
        <v>#N/A</v>
      </c>
      <c r="I7" s="210" t="e">
        <f>AVERAGE(F3:F7)</f>
        <v>#N/A</v>
      </c>
    </row>
    <row r="8" spans="1:9" hidden="1" x14ac:dyDescent="0.25">
      <c r="A8" s="197" t="s">
        <v>121</v>
      </c>
      <c r="B8" s="199" t="e">
        <f>VLOOKUP('TH Program Comparison'!$A8,'Project Data'!$A$1:$M$37,2,0)</f>
        <v>#N/A</v>
      </c>
      <c r="C8" s="199" t="e">
        <f>VLOOKUP('TH Program Comparison'!$A8,'Project Data'!$A$1:$M$37,3,0)</f>
        <v>#N/A</v>
      </c>
      <c r="D8" s="199" t="e">
        <f>VLOOKUP('TH Program Comparison'!$A8,'Project Data'!$A$1:$M$37,4,0)</f>
        <v>#N/A</v>
      </c>
      <c r="E8" s="194" t="e">
        <f>VLOOKUP('TH Program Comparison'!$A8,'Project Data'!$A$1:$M$37,5,0)</f>
        <v>#N/A</v>
      </c>
      <c r="F8" s="196" t="e">
        <f>VLOOKUP('TH Program Comparison'!$A8,'Project Data'!$A$1:$M$37,12,0)</f>
        <v>#N/A</v>
      </c>
      <c r="G8" s="195" t="e">
        <f>VLOOKUP('TH Program Comparison'!$A8,'Project Data'!$A$1:$M$37,7,0)</f>
        <v>#N/A</v>
      </c>
      <c r="H8" s="196" t="e">
        <f>VLOOKUP('TH Program Comparison'!$A8,'Project Data'!$A$1:$M$37,11,0)</f>
        <v>#N/A</v>
      </c>
      <c r="I8" s="209" t="e">
        <f>AVERAGE(Table2[Total Score])</f>
        <v>#N/A</v>
      </c>
    </row>
    <row r="25" spans="1:8" x14ac:dyDescent="0.25">
      <c r="A25" s="65"/>
      <c r="B25" s="65"/>
      <c r="C25" s="65"/>
      <c r="D25" s="65"/>
      <c r="E25" s="65"/>
      <c r="F25" s="65"/>
      <c r="G25" s="65"/>
      <c r="H25" s="65"/>
    </row>
    <row r="43" spans="1:8" x14ac:dyDescent="0.25">
      <c r="A43" s="65"/>
      <c r="B43" s="65"/>
      <c r="C43" s="65"/>
      <c r="D43" s="65"/>
      <c r="E43" s="65"/>
      <c r="F43" s="65"/>
      <c r="G43" s="65"/>
      <c r="H43" s="65"/>
    </row>
  </sheetData>
  <mergeCells count="1">
    <mergeCell ref="A1:H1"/>
  </mergeCells>
  <pageMargins left="0.75" right="0.75" top="1" bottom="1" header="0.5" footer="0.5"/>
  <pageSetup orientation="portrait" horizontalDpi="4294967292" verticalDpi="4294967292"/>
  <drawing r:id="rId1"/>
  <tableParts count="1">
    <tablePart r:id="rId2"/>
  </tableParts>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0"/>
  <sheetViews>
    <sheetView workbookViewId="0">
      <selection activeCell="A2" sqref="A2"/>
    </sheetView>
  </sheetViews>
  <sheetFormatPr defaultColWidth="11" defaultRowHeight="15.75" x14ac:dyDescent="0.25"/>
  <cols>
    <col min="1" max="1" width="71.5" customWidth="1"/>
    <col min="2" max="2" width="14" hidden="1" customWidth="1"/>
    <col min="3" max="3" width="15.875" hidden="1" customWidth="1"/>
    <col min="4" max="4" width="14.625" hidden="1" customWidth="1"/>
    <col min="5" max="5" width="20.625" hidden="1" customWidth="1"/>
    <col min="6" max="6" width="9.625" customWidth="1"/>
    <col min="7" max="7" width="15.125" customWidth="1"/>
    <col min="8" max="8" width="19.625" customWidth="1"/>
  </cols>
  <sheetData>
    <row r="1" spans="1:9" ht="39.950000000000003" customHeight="1" x14ac:dyDescent="0.25">
      <c r="A1" s="233" t="s">
        <v>59</v>
      </c>
      <c r="B1" s="234"/>
      <c r="C1" s="234"/>
      <c r="D1" s="234"/>
      <c r="E1" s="234"/>
      <c r="F1" s="234"/>
      <c r="G1" s="234"/>
      <c r="H1" s="234"/>
    </row>
    <row r="2" spans="1:9" s="9" customFormat="1" ht="32.1" customHeight="1" x14ac:dyDescent="0.25">
      <c r="A2" s="27" t="s">
        <v>29</v>
      </c>
      <c r="B2" s="26" t="s">
        <v>28</v>
      </c>
      <c r="C2" s="26" t="s">
        <v>60</v>
      </c>
      <c r="D2" s="26" t="s">
        <v>58</v>
      </c>
      <c r="E2" s="26" t="s">
        <v>11</v>
      </c>
      <c r="F2" s="28" t="s">
        <v>96</v>
      </c>
      <c r="G2" s="26" t="s">
        <v>50</v>
      </c>
      <c r="H2" s="28" t="s">
        <v>129</v>
      </c>
      <c r="I2" s="26" t="s">
        <v>133</v>
      </c>
    </row>
    <row r="3" spans="1:9" x14ac:dyDescent="0.25">
      <c r="A3" s="197"/>
      <c r="B3" s="198" t="e">
        <f>VLOOKUP('PSH Program Comparison'!$A3,'Project Data'!$A$1:$M$37,2,0)</f>
        <v>#N/A</v>
      </c>
      <c r="C3" s="198" t="e">
        <f>VLOOKUP('PSH Program Comparison'!$A3,'Project Data'!$A$1:$M$37,3,0)</f>
        <v>#N/A</v>
      </c>
      <c r="D3" s="198" t="e">
        <f>VLOOKUP('PSH Program Comparison'!$A3,'Project Data'!$A$1:$M$37,4,0)</f>
        <v>#N/A</v>
      </c>
      <c r="E3" s="194" t="e">
        <f>VLOOKUP('PSH Program Comparison'!$A3,'Project Data'!$A$1:$M$37,5,0)</f>
        <v>#N/A</v>
      </c>
      <c r="F3" s="196" t="e">
        <f>VLOOKUP('PSH Program Comparison'!$A3,'Project Data'!$A$1:$M$37,12,0)</f>
        <v>#N/A</v>
      </c>
      <c r="G3" s="195" t="e">
        <f>VLOOKUP('PSH Program Comparison'!$A3,'Project Data'!$A$1:$M$37,7,0)</f>
        <v>#N/A</v>
      </c>
      <c r="H3" s="196" t="e">
        <f>VLOOKUP('PSH Program Comparison'!$A3,'Project Data'!$A$1:$M$37,11,0)</f>
        <v>#N/A</v>
      </c>
      <c r="I3" s="209"/>
    </row>
    <row r="4" spans="1:9" x14ac:dyDescent="0.25">
      <c r="A4" s="197"/>
      <c r="B4" s="199" t="e">
        <f>VLOOKUP('PSH Program Comparison'!$A4,'Project Data'!$A$1:$M$37,2,0)</f>
        <v>#N/A</v>
      </c>
      <c r="C4" s="199" t="e">
        <f>VLOOKUP('PSH Program Comparison'!$A4,'Project Data'!$A$1:$M$37,3,0)</f>
        <v>#N/A</v>
      </c>
      <c r="D4" s="199" t="e">
        <f>VLOOKUP('PSH Program Comparison'!$A4,'Project Data'!$A$1:$M$37,4,0)</f>
        <v>#N/A</v>
      </c>
      <c r="E4" s="194" t="e">
        <f>VLOOKUP('PSH Program Comparison'!$A4,'Project Data'!$A$1:$M$37,5,0)</f>
        <v>#N/A</v>
      </c>
      <c r="F4" s="196" t="e">
        <f>VLOOKUP('PSH Program Comparison'!$A4,'Project Data'!$A$1:$M$37,12,0)</f>
        <v>#N/A</v>
      </c>
      <c r="G4" s="195" t="e">
        <f>VLOOKUP('PSH Program Comparison'!$A4,'Project Data'!$A$1:$M$37,7,0)</f>
        <v>#N/A</v>
      </c>
      <c r="H4" s="196" t="e">
        <f>VLOOKUP('PSH Program Comparison'!$A4,'Project Data'!$A$1:$M$37,11,0)</f>
        <v>#N/A</v>
      </c>
      <c r="I4" s="209"/>
    </row>
    <row r="5" spans="1:9" x14ac:dyDescent="0.25">
      <c r="A5" s="197"/>
      <c r="B5" s="199" t="s">
        <v>6</v>
      </c>
      <c r="C5" s="198" t="e">
        <f>VLOOKUP('PSH Program Comparison'!$A5,'Project Data'!$A$1:$M$37,3,0)</f>
        <v>#N/A</v>
      </c>
      <c r="D5" s="198" t="e">
        <f>VLOOKUP('PSH Program Comparison'!$A5,'Project Data'!$A$1:$M$37,4,0)</f>
        <v>#N/A</v>
      </c>
      <c r="E5" s="194" t="e">
        <f>VLOOKUP('PSH Program Comparison'!$A5,'Project Data'!$A$1:$M$37,5,0)</f>
        <v>#N/A</v>
      </c>
      <c r="F5" s="196" t="e">
        <f>VLOOKUP('PSH Program Comparison'!$A5,'Project Data'!$A$1:$M$37,12,0)</f>
        <v>#N/A</v>
      </c>
      <c r="G5" s="195" t="e">
        <f>VLOOKUP('PSH Program Comparison'!$A5,'Project Data'!$A$1:$M$37,7,0)</f>
        <v>#N/A</v>
      </c>
      <c r="H5" s="196" t="e">
        <f>VLOOKUP('PSH Program Comparison'!$A5,'Project Data'!$A$1:$M$37,11,0)</f>
        <v>#N/A</v>
      </c>
      <c r="I5" s="209"/>
    </row>
    <row r="6" spans="1:9" x14ac:dyDescent="0.25">
      <c r="A6" s="197"/>
      <c r="B6" s="198" t="e">
        <f>VLOOKUP('PSH Program Comparison'!$A6,'Project Data'!$A$1:$M$37,2,0)</f>
        <v>#N/A</v>
      </c>
      <c r="C6" s="198" t="e">
        <f>VLOOKUP('PSH Program Comparison'!$A6,'Project Data'!$A$1:$M$37,3,0)</f>
        <v>#N/A</v>
      </c>
      <c r="D6" s="198" t="e">
        <f>VLOOKUP('PSH Program Comparison'!$A6,'Project Data'!$A$1:$M$37,4,0)</f>
        <v>#N/A</v>
      </c>
      <c r="E6" s="194" t="e">
        <f>VLOOKUP('PSH Program Comparison'!$A6,'Project Data'!$A$1:$M$37,5,0)</f>
        <v>#N/A</v>
      </c>
      <c r="F6" s="196" t="e">
        <f>VLOOKUP('PSH Program Comparison'!$A6,'Project Data'!$A$1:$M$37,12,0)</f>
        <v>#N/A</v>
      </c>
      <c r="G6" s="195" t="e">
        <f>VLOOKUP('PSH Program Comparison'!$A6,'Project Data'!$A$1:$M$37,7,0)</f>
        <v>#N/A</v>
      </c>
      <c r="H6" s="196" t="e">
        <f>VLOOKUP('PSH Program Comparison'!$A6,'Project Data'!$A$1:$M$37,11,0)</f>
        <v>#N/A</v>
      </c>
      <c r="I6" s="209"/>
    </row>
    <row r="7" spans="1:9" x14ac:dyDescent="0.25">
      <c r="A7" s="197"/>
      <c r="B7" s="200" t="e">
        <f>VLOOKUP('PSH Program Comparison'!$A7,'Project Data'!$A$1:$M$37,2,0)</f>
        <v>#N/A</v>
      </c>
      <c r="C7" s="200" t="e">
        <f>VLOOKUP('PSH Program Comparison'!$A7,'Project Data'!$A$1:$M$37,3,0)</f>
        <v>#N/A</v>
      </c>
      <c r="D7" s="200" t="e">
        <f>VLOOKUP('PSH Program Comparison'!$A7,'Project Data'!$A$1:$M$37,4,0)</f>
        <v>#N/A</v>
      </c>
      <c r="E7" s="194" t="e">
        <f>VLOOKUP('PSH Program Comparison'!$A7,'Project Data'!$A$1:$M$37,5,0)</f>
        <v>#N/A</v>
      </c>
      <c r="F7" s="196" t="e">
        <f>VLOOKUP('PSH Program Comparison'!$A7,'Project Data'!$A$1:$M$37,12,0)</f>
        <v>#N/A</v>
      </c>
      <c r="G7" s="195" t="e">
        <f>VLOOKUP('PSH Program Comparison'!$A7,'Project Data'!$A$1:$M$37,7,0)</f>
        <v>#N/A</v>
      </c>
      <c r="H7" s="196" t="e">
        <f>VLOOKUP('PSH Program Comparison'!$A7,'Project Data'!$A$1:$M$37,11,0)</f>
        <v>#N/A</v>
      </c>
      <c r="I7" s="209"/>
    </row>
    <row r="8" spans="1:9" x14ac:dyDescent="0.25">
      <c r="A8" s="197"/>
      <c r="B8" s="201" t="e">
        <f>VLOOKUP('PSH Program Comparison'!$A8,'Project Data'!$A$1:$M$37,2,0)</f>
        <v>#N/A</v>
      </c>
      <c r="C8" s="201" t="e">
        <f>VLOOKUP('PSH Program Comparison'!$A8,'Project Data'!$A$1:$M$37,3,0)</f>
        <v>#N/A</v>
      </c>
      <c r="D8" s="201" t="e">
        <f>VLOOKUP('PSH Program Comparison'!$A8,'Project Data'!$A$1:$M$37,4,0)</f>
        <v>#N/A</v>
      </c>
      <c r="E8" s="194" t="e">
        <f>VLOOKUP('PSH Program Comparison'!$A8,'Project Data'!$A$1:$M$37,5,0)</f>
        <v>#N/A</v>
      </c>
      <c r="F8" s="196" t="e">
        <f>VLOOKUP('PSH Program Comparison'!$A8,'Project Data'!$A$1:$M$37,12,0)</f>
        <v>#N/A</v>
      </c>
      <c r="G8" s="195" t="e">
        <f>VLOOKUP('PSH Program Comparison'!$A8,'Project Data'!$A$1:$M$37,7,0)</f>
        <v>#N/A</v>
      </c>
      <c r="H8" s="196" t="e">
        <f>VLOOKUP('PSH Program Comparison'!$A8,'Project Data'!$A$1:$M$37,11,0)</f>
        <v>#N/A</v>
      </c>
      <c r="I8" s="209"/>
    </row>
    <row r="9" spans="1:9" x14ac:dyDescent="0.25">
      <c r="A9" s="197"/>
      <c r="B9" s="201" t="e">
        <f>VLOOKUP('PSH Program Comparison'!$A9,'Project Data'!$A$1:$M$37,2,0)</f>
        <v>#N/A</v>
      </c>
      <c r="C9" s="201" t="e">
        <f>VLOOKUP('PSH Program Comparison'!$A9,'Project Data'!$A$1:$M$37,3,0)</f>
        <v>#N/A</v>
      </c>
      <c r="D9" s="201" t="e">
        <f>VLOOKUP('PSH Program Comparison'!$A9,'Project Data'!$A$1:$M$37,4,0)</f>
        <v>#N/A</v>
      </c>
      <c r="E9" s="194" t="e">
        <f>VLOOKUP('PSH Program Comparison'!$A9,'Project Data'!$A$1:$M$37,5,0)</f>
        <v>#N/A</v>
      </c>
      <c r="F9" s="196" t="e">
        <f>VLOOKUP('PSH Program Comparison'!$A9,'Project Data'!$A$1:$M$37,12,0)</f>
        <v>#N/A</v>
      </c>
      <c r="G9" s="195" t="e">
        <f>VLOOKUP('PSH Program Comparison'!$A9,'Project Data'!$A$1:$M$37,7,0)</f>
        <v>#N/A</v>
      </c>
      <c r="H9" s="196" t="e">
        <f>VLOOKUP('PSH Program Comparison'!$A9,'Project Data'!$A$1:$M$37,11,0)</f>
        <v>#N/A</v>
      </c>
      <c r="I9" s="209"/>
    </row>
    <row r="10" spans="1:9" x14ac:dyDescent="0.25">
      <c r="A10" s="197"/>
      <c r="B10" s="198" t="e">
        <f>VLOOKUP('PSH Program Comparison'!$A10,'Project Data'!$A$1:$M$37,2,0)</f>
        <v>#N/A</v>
      </c>
      <c r="C10" s="198" t="e">
        <f>VLOOKUP('PSH Program Comparison'!$A10,'Project Data'!$A$1:$M$37,3,0)</f>
        <v>#N/A</v>
      </c>
      <c r="D10" s="198" t="e">
        <f>VLOOKUP('PSH Program Comparison'!$A10,'Project Data'!$A$1:$M$37,4,0)</f>
        <v>#N/A</v>
      </c>
      <c r="E10" s="194" t="e">
        <f>VLOOKUP('PSH Program Comparison'!$A10,'Project Data'!$A$1:$M$37,5,0)</f>
        <v>#N/A</v>
      </c>
      <c r="F10" s="196" t="e">
        <f>VLOOKUP('PSH Program Comparison'!$A10,'Project Data'!$A$1:$M$37,12,0)</f>
        <v>#N/A</v>
      </c>
      <c r="G10" s="195" t="e">
        <f>VLOOKUP('PSH Program Comparison'!$A10,'Project Data'!$A$1:$M$37,7,0)</f>
        <v>#N/A</v>
      </c>
      <c r="H10" s="196" t="e">
        <f>VLOOKUP('PSH Program Comparison'!$A10,'Project Data'!$A$1:$M$37,11,0)</f>
        <v>#N/A</v>
      </c>
      <c r="I10" s="209"/>
    </row>
    <row r="11" spans="1:9" x14ac:dyDescent="0.25">
      <c r="A11" s="197"/>
      <c r="B11" s="200" t="e">
        <f>VLOOKUP('PSH Program Comparison'!$A11,'Project Data'!$A$1:$M$37,2,0)</f>
        <v>#N/A</v>
      </c>
      <c r="C11" s="200" t="e">
        <f>VLOOKUP('PSH Program Comparison'!$A11,'Project Data'!$A$1:$M$37,3,0)</f>
        <v>#N/A</v>
      </c>
      <c r="D11" s="200" t="e">
        <f>VLOOKUP('PSH Program Comparison'!$A11,'Project Data'!$A$1:$M$37,4,0)</f>
        <v>#N/A</v>
      </c>
      <c r="E11" s="194" t="e">
        <f>VLOOKUP('PSH Program Comparison'!$A11,'Project Data'!$A$1:$M$37,5,0)</f>
        <v>#N/A</v>
      </c>
      <c r="F11" s="196" t="e">
        <f>VLOOKUP('PSH Program Comparison'!$A11,'Project Data'!$A$1:$M$37,12,0)</f>
        <v>#N/A</v>
      </c>
      <c r="G11" s="195" t="e">
        <f>VLOOKUP('PSH Program Comparison'!$A11,'Project Data'!$A$1:$M$37,7,0)</f>
        <v>#N/A</v>
      </c>
      <c r="H11" s="196" t="e">
        <f>VLOOKUP('PSH Program Comparison'!$A11,'Project Data'!$A$1:$M$37,11,0)</f>
        <v>#N/A</v>
      </c>
      <c r="I11" s="209"/>
    </row>
    <row r="12" spans="1:9" x14ac:dyDescent="0.25">
      <c r="A12" s="197"/>
      <c r="B12" s="201" t="e">
        <f>VLOOKUP('PSH Program Comparison'!$A12,'Project Data'!$A$1:$M$37,2,0)</f>
        <v>#N/A</v>
      </c>
      <c r="C12" s="201" t="e">
        <f>VLOOKUP('PSH Program Comparison'!$A12,'Project Data'!$A$1:$M$37,3,0)</f>
        <v>#N/A</v>
      </c>
      <c r="D12" s="201" t="e">
        <f>VLOOKUP('PSH Program Comparison'!$A12,'Project Data'!$A$1:$M$37,4,0)</f>
        <v>#N/A</v>
      </c>
      <c r="E12" s="194" t="e">
        <f>VLOOKUP('PSH Program Comparison'!$A12,'Project Data'!$A$1:$M$37,5,0)</f>
        <v>#N/A</v>
      </c>
      <c r="F12" s="196" t="e">
        <f>VLOOKUP('PSH Program Comparison'!$A12,'Project Data'!$A$1:$M$37,12,0)</f>
        <v>#N/A</v>
      </c>
      <c r="G12" s="195" t="e">
        <f>VLOOKUP('PSH Program Comparison'!$A12,'Project Data'!$A$1:$M$37,7,0)</f>
        <v>#N/A</v>
      </c>
      <c r="H12" s="196" t="e">
        <f>VLOOKUP('PSH Program Comparison'!$A12,'Project Data'!$A$1:$M$37,11,0)</f>
        <v>#N/A</v>
      </c>
      <c r="I12" s="209"/>
    </row>
    <row r="13" spans="1:9" x14ac:dyDescent="0.25">
      <c r="A13" s="197"/>
      <c r="B13" s="199" t="e">
        <f>VLOOKUP('PSH Program Comparison'!$A13,'Project Data'!$A$1:$M$37,2,0)</f>
        <v>#N/A</v>
      </c>
      <c r="C13" s="199" t="e">
        <f>VLOOKUP('PSH Program Comparison'!$A13,'Project Data'!$A$1:$M$37,3,0)</f>
        <v>#N/A</v>
      </c>
      <c r="D13" s="199" t="e">
        <f>VLOOKUP('PSH Program Comparison'!$A13,'Project Data'!$A$1:$M$37,4,0)</f>
        <v>#N/A</v>
      </c>
      <c r="E13" s="194" t="e">
        <f>VLOOKUP('PSH Program Comparison'!$A13,'Project Data'!$A$1:$M$37,5,0)</f>
        <v>#N/A</v>
      </c>
      <c r="F13" s="196" t="e">
        <f>VLOOKUP('PSH Program Comparison'!$A13,'Project Data'!$A$1:$M$37,12,0)</f>
        <v>#N/A</v>
      </c>
      <c r="G13" s="195" t="e">
        <f>VLOOKUP('PSH Program Comparison'!$A13,'Project Data'!$A$1:$M$37,7,0)</f>
        <v>#N/A</v>
      </c>
      <c r="H13" s="196" t="e">
        <f>VLOOKUP('PSH Program Comparison'!$A13,'Project Data'!$A$1:$M$37,11,0)</f>
        <v>#N/A</v>
      </c>
      <c r="I13" s="209"/>
    </row>
    <row r="14" spans="1:9" x14ac:dyDescent="0.25">
      <c r="A14" s="197"/>
      <c r="B14" s="201" t="e">
        <f>VLOOKUP('PSH Program Comparison'!$A14,'Project Data'!$A$1:$M$37,2,0)</f>
        <v>#N/A</v>
      </c>
      <c r="C14" s="201" t="e">
        <f>VLOOKUP('PSH Program Comparison'!$A14,'Project Data'!$A$1:$M$37,3,0)</f>
        <v>#N/A</v>
      </c>
      <c r="D14" s="201" t="e">
        <f>VLOOKUP('PSH Program Comparison'!$A14,'Project Data'!$A$1:$M$37,4,0)</f>
        <v>#N/A</v>
      </c>
      <c r="E14" s="194" t="e">
        <f>VLOOKUP('PSH Program Comparison'!$A14,'Project Data'!$A$1:$M$37,5,0)</f>
        <v>#N/A</v>
      </c>
      <c r="F14" s="196" t="e">
        <f>VLOOKUP('PSH Program Comparison'!$A14,'Project Data'!$A$1:$M$37,12,0)</f>
        <v>#N/A</v>
      </c>
      <c r="G14" s="195" t="e">
        <f>VLOOKUP('PSH Program Comparison'!$A14,'Project Data'!$A$1:$M$37,7,0)</f>
        <v>#N/A</v>
      </c>
      <c r="H14" s="196" t="e">
        <f>VLOOKUP('PSH Program Comparison'!$A14,'Project Data'!$A$1:$M$37,11,0)</f>
        <v>#N/A</v>
      </c>
      <c r="I14" s="209"/>
    </row>
    <row r="15" spans="1:9" x14ac:dyDescent="0.25">
      <c r="A15" s="197"/>
      <c r="B15" s="201" t="e">
        <f>VLOOKUP('PSH Program Comparison'!$A15,'Project Data'!$A$1:$M$37,2,0)</f>
        <v>#N/A</v>
      </c>
      <c r="C15" s="201" t="e">
        <f>VLOOKUP('PSH Program Comparison'!$A15,'Project Data'!$A$1:$M$37,3,0)</f>
        <v>#N/A</v>
      </c>
      <c r="D15" s="201" t="e">
        <f>VLOOKUP('PSH Program Comparison'!$A15,'Project Data'!$A$1:$M$37,4,0)</f>
        <v>#N/A</v>
      </c>
      <c r="E15" s="194" t="e">
        <f>VLOOKUP('PSH Program Comparison'!$A15,'Project Data'!$A$1:$M$37,5,0)</f>
        <v>#N/A</v>
      </c>
      <c r="F15" s="196" t="e">
        <f>VLOOKUP('PSH Program Comparison'!$A15,'Project Data'!$A$1:$M$37,12,0)</f>
        <v>#N/A</v>
      </c>
      <c r="G15" s="195" t="e">
        <f>VLOOKUP('PSH Program Comparison'!$A15,'Project Data'!$A$1:$M$37,7,0)</f>
        <v>#N/A</v>
      </c>
      <c r="H15" s="196" t="e">
        <f>VLOOKUP('PSH Program Comparison'!$A15,'Project Data'!$A$1:$M$37,11,0)</f>
        <v>#N/A</v>
      </c>
      <c r="I15" s="209"/>
    </row>
    <row r="16" spans="1:9" x14ac:dyDescent="0.25">
      <c r="A16" s="197"/>
      <c r="B16" s="199" t="e">
        <f>VLOOKUP('PSH Program Comparison'!$A16,'Project Data'!$A$1:$M$37,2,0)</f>
        <v>#N/A</v>
      </c>
      <c r="C16" s="199" t="e">
        <f>VLOOKUP('PSH Program Comparison'!$A16,'Project Data'!$A$1:$M$37,3,0)</f>
        <v>#N/A</v>
      </c>
      <c r="D16" s="199" t="e">
        <f>VLOOKUP('PSH Program Comparison'!$A16,'Project Data'!$A$1:$M$37,4,0)</f>
        <v>#N/A</v>
      </c>
      <c r="E16" s="194" t="e">
        <f>VLOOKUP('PSH Program Comparison'!$A16,'Project Data'!$A$1:$M$37,5,0)</f>
        <v>#N/A</v>
      </c>
      <c r="F16" s="196" t="e">
        <f>VLOOKUP('PSH Program Comparison'!$A16,'Project Data'!$A$1:$M$37,12,0)</f>
        <v>#N/A</v>
      </c>
      <c r="G16" s="195" t="e">
        <f>VLOOKUP('PSH Program Comparison'!$A16,'Project Data'!$A$1:$M$37,7,0)</f>
        <v>#N/A</v>
      </c>
      <c r="H16" s="196" t="e">
        <f>VLOOKUP('PSH Program Comparison'!$A16,'Project Data'!$A$1:$M$37,11,0)</f>
        <v>#N/A</v>
      </c>
      <c r="I16" s="209"/>
    </row>
    <row r="17" spans="1:9" x14ac:dyDescent="0.25">
      <c r="A17" s="197"/>
      <c r="B17" s="201" t="e">
        <f>VLOOKUP('PSH Program Comparison'!$A17,'Project Data'!$A$1:$M$37,2,0)</f>
        <v>#N/A</v>
      </c>
      <c r="C17" s="201" t="e">
        <f>VLOOKUP('PSH Program Comparison'!$A17,'Project Data'!$A$1:$M$37,3,0)</f>
        <v>#N/A</v>
      </c>
      <c r="D17" s="201" t="e">
        <f>VLOOKUP('PSH Program Comparison'!$A17,'Project Data'!$A$1:$M$37,4,0)</f>
        <v>#N/A</v>
      </c>
      <c r="E17" s="194" t="e">
        <f>VLOOKUP('PSH Program Comparison'!$A17,'Project Data'!$A$1:$M$37,5,0)</f>
        <v>#N/A</v>
      </c>
      <c r="F17" s="196" t="e">
        <f>VLOOKUP('PSH Program Comparison'!$A17,'Project Data'!$A$1:$M$37,12,0)</f>
        <v>#N/A</v>
      </c>
      <c r="G17" s="195" t="e">
        <f>VLOOKUP('PSH Program Comparison'!$A17,'Project Data'!$A$1:$M$37,7,0)</f>
        <v>#N/A</v>
      </c>
      <c r="H17" s="196" t="e">
        <f>VLOOKUP('PSH Program Comparison'!$A17,'Project Data'!$A$1:$M$37,11,0)</f>
        <v>#N/A</v>
      </c>
      <c r="I17" s="209"/>
    </row>
    <row r="18" spans="1:9" x14ac:dyDescent="0.25">
      <c r="A18" s="197"/>
      <c r="B18" s="199" t="e">
        <f>VLOOKUP('PSH Program Comparison'!$A18,'Project Data'!$A$1:$M$37,2,0)</f>
        <v>#N/A</v>
      </c>
      <c r="C18" s="199" t="e">
        <f>VLOOKUP('PSH Program Comparison'!$A18,'Project Data'!$A$1:$M$37,3,0)</f>
        <v>#N/A</v>
      </c>
      <c r="D18" s="199" t="e">
        <f>VLOOKUP('PSH Program Comparison'!$A18,'Project Data'!$A$1:$M$37,4,0)</f>
        <v>#N/A</v>
      </c>
      <c r="E18" s="194" t="e">
        <f>VLOOKUP('PSH Program Comparison'!$A18,'Project Data'!$A$1:$M$37,5,0)</f>
        <v>#N/A</v>
      </c>
      <c r="F18" s="196" t="e">
        <f>VLOOKUP('PSH Program Comparison'!$A18,'Project Data'!$A$1:$M$37,12,0)</f>
        <v>#N/A</v>
      </c>
      <c r="G18" s="195" t="e">
        <f>VLOOKUP('PSH Program Comparison'!$A18,'Project Data'!$A$1:$M$37,7,0)</f>
        <v>#N/A</v>
      </c>
      <c r="H18" s="196" t="e">
        <f>VLOOKUP('PSH Program Comparison'!$A18,'Project Data'!$A$1:$M$37,11,0)</f>
        <v>#N/A</v>
      </c>
      <c r="I18" s="209"/>
    </row>
    <row r="19" spans="1:9" x14ac:dyDescent="0.25">
      <c r="A19" s="197"/>
      <c r="B19" s="199" t="e">
        <f>VLOOKUP('PSH Program Comparison'!$A19,'Project Data'!$A$1:$M$37,2,0)</f>
        <v>#N/A</v>
      </c>
      <c r="C19" s="199" t="e">
        <f>VLOOKUP('PSH Program Comparison'!$A19,'Project Data'!$A$1:$M$37,3,0)</f>
        <v>#N/A</v>
      </c>
      <c r="D19" s="199" t="e">
        <f>VLOOKUP('PSH Program Comparison'!$A19,'Project Data'!$A$1:$M$37,4,0)</f>
        <v>#N/A</v>
      </c>
      <c r="E19" s="194" t="e">
        <f>VLOOKUP('PSH Program Comparison'!$A19,'Project Data'!$A$1:$M$37,5,0)</f>
        <v>#N/A</v>
      </c>
      <c r="F19" s="196" t="e">
        <f>VLOOKUP('PSH Program Comparison'!$A19,'Project Data'!$A$1:$M$37,12,0)</f>
        <v>#N/A</v>
      </c>
      <c r="G19" s="195" t="e">
        <f>VLOOKUP('PSH Program Comparison'!$A19,'Project Data'!$A$1:$M$37,7,0)</f>
        <v>#N/A</v>
      </c>
      <c r="H19" s="196" t="e">
        <f>VLOOKUP('PSH Program Comparison'!$A19,'Project Data'!$A$1:$M$37,11,0)</f>
        <v>#N/A</v>
      </c>
      <c r="I19" s="209"/>
    </row>
    <row r="20" spans="1:9" x14ac:dyDescent="0.25">
      <c r="A20" s="197"/>
      <c r="B20" s="201" t="e">
        <f>VLOOKUP('PSH Program Comparison'!$A20,'Project Data'!$A$1:$M$37,2,0)</f>
        <v>#N/A</v>
      </c>
      <c r="C20" s="201" t="e">
        <f>VLOOKUP('PSH Program Comparison'!$A20,'Project Data'!$A$1:$M$37,3,0)</f>
        <v>#N/A</v>
      </c>
      <c r="D20" s="201" t="e">
        <f>VLOOKUP('PSH Program Comparison'!$A20,'Project Data'!$A$1:$M$37,4,0)</f>
        <v>#N/A</v>
      </c>
      <c r="E20" s="194" t="e">
        <f>VLOOKUP('PSH Program Comparison'!$A20,'Project Data'!$A$1:$M$37,5,0)</f>
        <v>#N/A</v>
      </c>
      <c r="F20" s="196" t="e">
        <f>VLOOKUP('PSH Program Comparison'!$A20,'Project Data'!$A$1:$M$37,12,0)</f>
        <v>#N/A</v>
      </c>
      <c r="G20" s="195" t="e">
        <f>VLOOKUP('PSH Program Comparison'!$A20,'Project Data'!$A$1:$M$37,7,0)</f>
        <v>#N/A</v>
      </c>
      <c r="H20" s="196" t="e">
        <f>VLOOKUP('PSH Program Comparison'!$A20,'Project Data'!$A$1:$M$37,11,0)</f>
        <v>#N/A</v>
      </c>
      <c r="I20" s="209"/>
    </row>
    <row r="21" spans="1:9" x14ac:dyDescent="0.25">
      <c r="A21" s="197"/>
      <c r="B21" s="202" t="e">
        <f>VLOOKUP('PSH Program Comparison'!$A21,'Project Data'!$A$1:$M$37,2,0)</f>
        <v>#N/A</v>
      </c>
      <c r="C21" s="202" t="e">
        <f>VLOOKUP('PSH Program Comparison'!$A21,'Project Data'!$A$1:$M$37,3,0)</f>
        <v>#N/A</v>
      </c>
      <c r="D21" s="202" t="e">
        <f>VLOOKUP('PSH Program Comparison'!$A21,'Project Data'!$A$1:$M$37,4,0)</f>
        <v>#N/A</v>
      </c>
      <c r="E21" s="194" t="e">
        <f>VLOOKUP('PSH Program Comparison'!$A21,'Project Data'!$A$1:$M$37,5,0)</f>
        <v>#N/A</v>
      </c>
      <c r="F21" s="196" t="e">
        <f>VLOOKUP('PSH Program Comparison'!$A21,'Project Data'!$A$1:$M$37,12,0)</f>
        <v>#N/A</v>
      </c>
      <c r="G21" s="195" t="e">
        <f>VLOOKUP('PSH Program Comparison'!$A21,'Project Data'!$A$1:$M$37,7,0)</f>
        <v>#N/A</v>
      </c>
      <c r="H21" s="196" t="e">
        <f>VLOOKUP('PSH Program Comparison'!$A21,'Project Data'!$A$1:$M$37,11,0)</f>
        <v>#N/A</v>
      </c>
      <c r="I21" s="210" t="e">
        <f>AVERAGE(F3:F8,F10:F19,F21)</f>
        <v>#N/A</v>
      </c>
    </row>
    <row r="41" spans="1:14" x14ac:dyDescent="0.25">
      <c r="A41" s="235"/>
      <c r="B41" s="235"/>
      <c r="C41" s="235"/>
      <c r="D41" s="235"/>
      <c r="E41" s="235"/>
      <c r="F41" s="235"/>
      <c r="G41" s="235"/>
      <c r="H41" s="235"/>
      <c r="I41" s="235"/>
      <c r="J41" s="235"/>
      <c r="K41" s="235"/>
      <c r="L41" s="235"/>
      <c r="M41" s="235"/>
      <c r="N41" s="48"/>
    </row>
    <row r="60" spans="1:13" x14ac:dyDescent="0.25">
      <c r="A60" s="235"/>
      <c r="B60" s="235"/>
      <c r="C60" s="235"/>
      <c r="D60" s="235"/>
      <c r="E60" s="235"/>
      <c r="F60" s="235"/>
      <c r="G60" s="235"/>
      <c r="H60" s="235"/>
      <c r="I60" s="235"/>
      <c r="J60" s="235"/>
      <c r="K60" s="235"/>
      <c r="L60" s="235"/>
      <c r="M60" s="235"/>
    </row>
  </sheetData>
  <mergeCells count="3">
    <mergeCell ref="A1:H1"/>
    <mergeCell ref="A41:M41"/>
    <mergeCell ref="A60:M60"/>
  </mergeCells>
  <pageMargins left="0.75" right="0.75" top="1" bottom="1" header="0.5" footer="0.5"/>
  <pageSetup orientation="portrait" horizontalDpi="4294967292" verticalDpi="4294967292"/>
  <drawing r:id="rId1"/>
  <tableParts count="1">
    <tablePart r:id="rId2"/>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2</vt:i4>
      </vt:variant>
    </vt:vector>
  </HeadingPairs>
  <TitlesOfParts>
    <vt:vector size="17" baseType="lpstr">
      <vt:lpstr>FY 2015-2016</vt:lpstr>
      <vt:lpstr>Tier 1 Funding</vt:lpstr>
      <vt:lpstr>Tier 2 Funding</vt:lpstr>
      <vt:lpstr>Program Score Card</vt:lpstr>
      <vt:lpstr>Performance Monitoring Measures</vt:lpstr>
      <vt:lpstr>Recidivism Rate</vt:lpstr>
      <vt:lpstr>Project Data</vt:lpstr>
      <vt:lpstr>TH Program Comparison</vt:lpstr>
      <vt:lpstr>PSH Program Comparison</vt:lpstr>
      <vt:lpstr>RRH Program Comparison</vt:lpstr>
      <vt:lpstr>CoC Program Comparison</vt:lpstr>
      <vt:lpstr>HUD Recaptured Funds</vt:lpstr>
      <vt:lpstr>Score Card Narrative</vt:lpstr>
      <vt:lpstr>Program Score Card Info. Only</vt:lpstr>
      <vt:lpstr>Total Score</vt:lpstr>
      <vt:lpstr>AgencyNames1415</vt:lpstr>
      <vt:lpstr>'Program Score Card'!Print_Area</vt:lpstr>
    </vt:vector>
  </TitlesOfParts>
  <Company>Bitfocus,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Ashley Hernandez-Hall</dc:creator>
  <cp:lastModifiedBy>Karen Schneider</cp:lastModifiedBy>
  <cp:lastPrinted>2016-08-11T18:00:01Z</cp:lastPrinted>
  <dcterms:created xsi:type="dcterms:W3CDTF">2014-08-19T20:27:20Z</dcterms:created>
  <dcterms:modified xsi:type="dcterms:W3CDTF">2017-04-24T22:18:15Z</dcterms:modified>
</cp:coreProperties>
</file>